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10"/>
  <workbookPr defaultThemeVersion="166925"/>
  <mc:AlternateContent xmlns:mc="http://schemas.openxmlformats.org/markup-compatibility/2006">
    <mc:Choice Requires="x15">
      <x15ac:absPath xmlns:x15ac="http://schemas.microsoft.com/office/spreadsheetml/2010/11/ac" url="I:\Unidades compartidas\SAMAED\IDRD MARLYS\IDIPRON\RIESGOS\MONITOREO SEGUNDO CUATRIMESTRE\GESTIÓN\"/>
    </mc:Choice>
  </mc:AlternateContent>
  <xr:revisionPtr revIDLastSave="96" documentId="13_ncr:1_{E734D601-9916-42D4-A56C-CF3EFFEAE337}" xr6:coauthVersionLast="47" xr6:coauthVersionMax="47" xr10:uidLastSave="{A012C7D9-C6C9-4B7C-921A-0D1DE662F060}"/>
  <bookViews>
    <workbookView xWindow="-120" yWindow="-120" windowWidth="20730" windowHeight="11040" xr2:uid="{00000000-000D-0000-FFFF-FFFF00000000}"/>
  </bookViews>
  <sheets>
    <sheet name="Riesgo 1" sheetId="3" r:id="rId1"/>
    <sheet name="Datos" sheetId="5" state="hidden" r:id="rId2"/>
    <sheet name="Instructivo" sheetId="4" r:id="rId3"/>
  </sheets>
  <definedNames>
    <definedName name="_xlnm.Print_Area" localSheetId="0">'Riesgo 1'!$A$1:$AK$22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22" i="3" l="1"/>
  <c r="AD21" i="3"/>
  <c r="Z21" i="3"/>
  <c r="AB21" i="3" s="1"/>
  <c r="V21" i="3"/>
  <c r="S21" i="3"/>
  <c r="AL21" i="3"/>
  <c r="AH21" i="3"/>
  <c r="P21" i="3"/>
  <c r="AC21" i="3" l="1"/>
  <c r="AA21" i="3"/>
  <c r="AE21" i="3" s="1"/>
  <c r="AF21" i="3" s="1"/>
  <c r="S20" i="3" l="1"/>
  <c r="V20" i="3"/>
  <c r="S18" i="3"/>
  <c r="V18" i="3"/>
  <c r="V22" i="3"/>
  <c r="S22" i="3"/>
  <c r="V19" i="3"/>
  <c r="S19" i="3"/>
  <c r="V17" i="3"/>
  <c r="S17" i="3"/>
  <c r="K17" i="3"/>
  <c r="L17" i="3" s="1"/>
  <c r="M17" i="3" s="1"/>
  <c r="H17" i="3"/>
  <c r="I17" i="3" s="1"/>
  <c r="Z17" i="3" l="1"/>
  <c r="AB17" i="3" s="1"/>
  <c r="Z18" i="3" s="1"/>
  <c r="AD17" i="3"/>
  <c r="AC17" i="3" s="1"/>
  <c r="AD18" i="3"/>
  <c r="AD20" i="3"/>
  <c r="N17" i="3"/>
  <c r="O17" i="3" s="1"/>
  <c r="AA17" i="3"/>
  <c r="AE17" i="3" l="1"/>
  <c r="AF17" i="3" s="1"/>
  <c r="AC18" i="3"/>
  <c r="AD19" i="3"/>
  <c r="AC19" i="3" s="1"/>
  <c r="AC20" i="3"/>
  <c r="AC22" i="3"/>
  <c r="AB18" i="3"/>
  <c r="Z19" i="3" s="1"/>
  <c r="AA18" i="3"/>
  <c r="AE18" i="3" l="1"/>
  <c r="AF18" i="3" s="1"/>
  <c r="AB19" i="3"/>
  <c r="Z20" i="3" s="1"/>
  <c r="AA19" i="3"/>
  <c r="AE19" i="3" s="1"/>
  <c r="AF19" i="3" s="1"/>
  <c r="AA20" i="3" l="1"/>
  <c r="AE20" i="3" s="1"/>
  <c r="AF20" i="3" s="1"/>
  <c r="AB20" i="3"/>
  <c r="Z22" i="3" s="1"/>
  <c r="AB22" i="3" l="1"/>
  <c r="AA22" i="3"/>
  <c r="AE22" i="3" s="1"/>
  <c r="AF22"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tc={8918070B-19C8-464C-B2B0-E05548DA8FE4}</author>
  </authors>
  <commentList>
    <comment ref="G17" authorId="0" shapeId="0" xr:uid="{00000000-0006-0000-0000-000001000000}">
      <text>
        <t>[Threaded comment]
Your version of Excel allows you to read this threaded comment; however, any edits to it will get removed if the file is opened in a newer version of Excel. Learn more: https://go.microsoft.com/fwlink/?linkid=870924
Comment:
    Se toma como referencia el numero de días al año que la infraestructura de la entidad esta en uso.</t>
      </text>
    </comment>
  </commentList>
</comments>
</file>

<file path=xl/sharedStrings.xml><?xml version="1.0" encoding="utf-8"?>
<sst xmlns="http://schemas.openxmlformats.org/spreadsheetml/2006/main" count="220" uniqueCount="172">
  <si>
    <t>MANTENIMIENTO DE BIENES</t>
  </si>
  <si>
    <t>CÓDIGO</t>
  </si>
  <si>
    <t>E-PLA-FT-020</t>
  </si>
  <si>
    <t>VERSIÓN</t>
  </si>
  <si>
    <t>09</t>
  </si>
  <si>
    <t>MAPA DE RIESGOS DE GESTIÓN</t>
  </si>
  <si>
    <t>PÁGINA</t>
  </si>
  <si>
    <t>1 DE 1</t>
  </si>
  <si>
    <t>VIGENTE DESDE</t>
  </si>
  <si>
    <t>Proceso</t>
  </si>
  <si>
    <t>GESTION DE ADECUACIÓN Y MANTENIMIENTO DE BIENES</t>
  </si>
  <si>
    <t>Objetivo del Proceso</t>
  </si>
  <si>
    <t>Garantizar las condiciones mínimas de calidad y habitabilidad de nuestros Niños, Niñas, Adolescentes y Jóvenes (NNAJ) y de todos los procesos del Instituto a través del mantenimiento físico preventivo y correctivo de bienes muebles e inmuebles que componen la infraestructura del IDIPRON, con el fin de fortalecer la gestión administrativa, de comunicaciones e infraestructura de conformidad con los lineamientos legales establecidos.</t>
  </si>
  <si>
    <t>Alcance</t>
  </si>
  <si>
    <t xml:space="preserve">El proceso inicia con el cronograma de las actividades a realizar y la contratación de los servicios requeridos, los cuales son administrados y puestos a disposición de los diferentes procesos definidos por el IDIPRON para el cumplimiento de su misión, así mismo se realizan periódicamente acciones preventivas o de mantenimiento a los Bienes muebles e inmuebles, equipos y maquinaria, como a la infraestructura física y termina con la retroalimentación en la calidad de los servicios prestados. </t>
  </si>
  <si>
    <t>IDENTIFICACIÓN DEL RIESGO</t>
  </si>
  <si>
    <t>VALORACIÓN DEL RIESGO</t>
  </si>
  <si>
    <t>GESTIÓN DEL RIESGO</t>
  </si>
  <si>
    <t xml:space="preserve">MONITOREO </t>
  </si>
  <si>
    <t>SEGUIMIENTO Y EVALUACIÓN</t>
  </si>
  <si>
    <t>Atributos</t>
  </si>
  <si>
    <t>No. De Riesgo</t>
  </si>
  <si>
    <t>Impacto</t>
  </si>
  <si>
    <t>Causa Inmediata</t>
  </si>
  <si>
    <t>Causa Raíz</t>
  </si>
  <si>
    <t>Descripción del Riesgo</t>
  </si>
  <si>
    <t>Clasificación Riesgo</t>
  </si>
  <si>
    <t>Frecuencia con la que se realiza la actividad</t>
  </si>
  <si>
    <t>Probabilidad 
Inherente</t>
  </si>
  <si>
    <t>%</t>
  </si>
  <si>
    <t>Criterios de Impacto</t>
  </si>
  <si>
    <t>Observación de Impacto</t>
  </si>
  <si>
    <t>Impacto
 Inherente</t>
  </si>
  <si>
    <t>Zona de riesgo</t>
  </si>
  <si>
    <t>Zona de riesgo
inherente</t>
  </si>
  <si>
    <t>No. De control</t>
  </si>
  <si>
    <t>Descripción del Control</t>
  </si>
  <si>
    <t>Afectación</t>
  </si>
  <si>
    <t xml:space="preserve">Tipo </t>
  </si>
  <si>
    <t>Implementación</t>
  </si>
  <si>
    <t>Calificación</t>
  </si>
  <si>
    <t>Documentación</t>
  </si>
  <si>
    <t>Frecuencia</t>
  </si>
  <si>
    <t>Evidencia</t>
  </si>
  <si>
    <t xml:space="preserve">Probabilidad Residual </t>
  </si>
  <si>
    <t>Probabilidad Residual Final</t>
  </si>
  <si>
    <t>Impacto Residual Final</t>
  </si>
  <si>
    <t>Zona de Riesgo Final</t>
  </si>
  <si>
    <t>Tratamiento</t>
  </si>
  <si>
    <t>Plan de Acción</t>
  </si>
  <si>
    <t>Responsable</t>
  </si>
  <si>
    <t>Fecha implementación</t>
  </si>
  <si>
    <t>Fecha Del Monitoreo</t>
  </si>
  <si>
    <t>Reporte De La Ejecución De Los Controles</t>
  </si>
  <si>
    <t>Reporte De La Ejecución De Las Acciones Para El Fortalecimento Del Riesgo</t>
  </si>
  <si>
    <t>Reporte De Las Acciones Desarrolladas En Caso De Que Se Haya Materializado El Riesgo</t>
  </si>
  <si>
    <t>Observaciones Del Monitoreo</t>
  </si>
  <si>
    <t xml:space="preserve">OBSERVACIONES OFICINA ASESORA DE PLANEACIÓN </t>
  </si>
  <si>
    <t>OBSERVACIONES OFICINA DE CONTROL INTERNO</t>
  </si>
  <si>
    <t>Reputacional</t>
  </si>
  <si>
    <t>Quejas y denuncias</t>
  </si>
  <si>
    <t>incumplimiento de las condiciones mínimas de calidad y habitabilidad de los bienes muebles e inmuebles del Instituto</t>
  </si>
  <si>
    <t>Posibilidad de afectación reputacional por quejas o denuncias debido a incumplimiento de las condiciones mínimas de calidad y/o habitabilidad de la infraestructura física del Instituto o que se encuentran bajo su administración</t>
  </si>
  <si>
    <t>El riesgo afecta la imagen de la entidad con algunos usuarios de relevancia frente al logro de los objetivos.</t>
  </si>
  <si>
    <t>El líder del proceso de Gestión de Adecuación y Mantenimiento de Bienes formula anualmente un plan de mantenimiento de la infraestructura verificando que se de prioridad a las necesidades identificadas en los  diagnósticos generales de las unidades y sedes administrativas</t>
  </si>
  <si>
    <t>Preventivo</t>
  </si>
  <si>
    <t>Manual</t>
  </si>
  <si>
    <t>Procedimientos Mantenimiento Bienes Inmuebles A-MBI-PR- 001 y Procedimiento Mantenimiento de Equipos A-MBI-PR-002</t>
  </si>
  <si>
    <t>anual</t>
  </si>
  <si>
    <t>plan de mantenimiento formulado</t>
  </si>
  <si>
    <t>ACEPTAR EL RIESGO</t>
  </si>
  <si>
    <t>Revisar los documentos del proceso a fin de incluir en los procedimientos o manuales los controles definidos para mitigar los riesgos.</t>
  </si>
  <si>
    <t>Líder área de mantenimientos</t>
  </si>
  <si>
    <t>01/09/2023 al 31/12/2023</t>
  </si>
  <si>
    <t>El Gerente de Recursos Físicos en conjunto con el equipo de Gestión de Adecuación y Mantenimiento de Bienes se reune con laSubdirección Técnica poblacional para informar que una vez realizados los diagnósticos (vigencia 2024) y teniendo en cuenta requerimientos de secretaria de salud, así como necesidades de las unidades, fueron priorizadas las siguientes unidades para mantenimiento en la vigencia 2024 por parte de los profesionales con la aprobación de la GRF dentro del plan anual de mantenimiento. Lo anterior con el fin de que esta información se socialice con las diferentes dependencias del instituto. Para lo cual se realizó reunion presencial en calle 63 el día 26/06/2024.</t>
  </si>
  <si>
    <t>Se revisaron los documentos del proceso, con el fin de actualizarlos e incluir en los procedimientos y en el manual los controles definidos para mitigar los riesgos. ("Manual - Procesos de Apoyo – Gestión de Adecuación y Mantenimiento de Bienes de “001 CUIDADO Y MANTENIMIENTO DE LA INFRAESTRUCTURA A-GAMB-MA-001") oficializado 26/07/2024</t>
  </si>
  <si>
    <t>N/A</t>
  </si>
  <si>
    <r>
      <rPr>
        <b/>
        <u/>
        <sz val="10"/>
        <color rgb="FF000000"/>
        <rFont val="Times New Roman"/>
      </rPr>
      <t xml:space="preserve">CONTROL 1:
</t>
    </r>
    <r>
      <rPr>
        <sz val="10"/>
        <color rgb="FF000000"/>
        <rFont val="Times New Roman"/>
      </rPr>
      <t xml:space="preserve">Se evidencia el cronograma del plan de mantenimiento, así como el acta de la Reunión de Socialización y Articulación de Requerimientos de Mantenimiento Gerencia de Recursos Físicos – Subdirección Poblacional donde se socializa el estado del plan de mantenimiento propuesto por el proceso GAMB expuesto en el punto 3. Del acta del 26 de junio de 2024 
</t>
    </r>
    <r>
      <rPr>
        <b/>
        <u/>
        <sz val="10"/>
        <color rgb="FF000000"/>
        <rFont val="Times New Roman"/>
      </rPr>
      <t xml:space="preserve">
CONTROL 2: 
</t>
    </r>
    <r>
      <rPr>
        <sz val="10"/>
        <color rgb="FF000000"/>
        <rFont val="Times New Roman"/>
      </rPr>
      <t xml:space="preserve">Se verifican y se evidencian 24 documentos en el formato A-GAMB-FT-012 los cuales están firmados y con soporte fotográfico para verificación de cumplimiento de control. 
</t>
    </r>
    <r>
      <rPr>
        <b/>
        <u/>
        <sz val="10"/>
        <color rgb="FF000000"/>
        <rFont val="Times New Roman"/>
      </rPr>
      <t xml:space="preserve">
CONTROL 3:
</t>
    </r>
    <r>
      <rPr>
        <sz val="10"/>
        <color rgb="FF000000"/>
        <rFont val="Times New Roman"/>
      </rPr>
      <t xml:space="preserve">Se evidencian 6 actas de seguimiento sin embargo 3 pertenecen al cuatrimestre revisado,  las actas están firmadas y tienen las fechas de las visitas y los mantenimientos o revisiones realizadas no se reportan alteraciones en el acta No. 7 que es la de reunión de inspección y ejecución de mantenimiento de bienes. 
</t>
    </r>
    <r>
      <rPr>
        <b/>
        <u/>
        <sz val="10"/>
        <color rgb="FF000000"/>
        <rFont val="Times New Roman"/>
      </rPr>
      <t xml:space="preserve">
CONTROL 4:
</t>
    </r>
    <r>
      <rPr>
        <sz val="10"/>
        <color rgb="FF000000"/>
        <rFont val="Times New Roman"/>
      </rPr>
      <t xml:space="preserve">Se evidencia el reporte de una adecuación en la UPI de Carmen de Apicalá soportada en el formato A-GAMB-FT-007 el cual está firmado con el recibido y aprobado de la adecuación realizada.
</t>
    </r>
    <r>
      <rPr>
        <b/>
        <u/>
        <sz val="10"/>
        <color rgb="FF000000"/>
        <rFont val="Times New Roman"/>
      </rPr>
      <t xml:space="preserve">
CONTROL 5:
</t>
    </r>
    <r>
      <rPr>
        <sz val="10"/>
        <color rgb="FF000000"/>
        <rFont val="Times New Roman"/>
      </rPr>
      <t xml:space="preserve">el proceso reporta no haber recibido PQRS 
</t>
    </r>
    <r>
      <rPr>
        <b/>
        <u/>
        <sz val="10"/>
        <color rgb="FF000000"/>
        <rFont val="Times New Roman"/>
      </rPr>
      <t xml:space="preserve">
CONTROL 6: 
</t>
    </r>
    <r>
      <rPr>
        <sz val="10"/>
        <color rgb="FF000000"/>
        <rFont val="Times New Roman"/>
      </rPr>
      <t xml:space="preserve">Se verifica la póliza relacionada sin embargo se encuentra con vigencia hasta el 23 de agosto del 2024, se sugiere a proceso anexar la póliza vigente. 
</t>
    </r>
    <r>
      <rPr>
        <b/>
        <u/>
        <sz val="10"/>
        <color rgb="FF000000"/>
        <rFont val="Times New Roman"/>
      </rPr>
      <t xml:space="preserve">
ACCIÓN DE FORTALECIMIENTO: 
l</t>
    </r>
    <r>
      <rPr>
        <sz val="10"/>
        <color rgb="FF000000"/>
        <rFont val="Times New Roman"/>
      </rPr>
      <t>as acciones de fortalecimiento son consecuentes para evitar la materizalizacion del riesgo 
El proceso no indica materialización del riesgo</t>
    </r>
  </si>
  <si>
    <t>Control 1: se evidenció la ejecución de la actividad de control</t>
  </si>
  <si>
    <t>Los profesionales del proceso de Gestión de Adecuación y Mantenimiento de Bienes, anualmente elaboran un diagnóstico general  y un diagnóstico de accesibilidad de las unidades y sedes admistrativas, verificando  las condiciones de habitabilidad y el estado de los inmuebles, asi como el cumplimiento de la normatividad vigente.</t>
  </si>
  <si>
    <t>Detectivo</t>
  </si>
  <si>
    <t>001 CUIDADO Y MANTENIMIENTO DE LA INFRAESTRUCTURA A-GAMB-MA-001 VR 03</t>
  </si>
  <si>
    <t>formato Diagnóstico técnico general de bien inmueble A-GAMB-FT-012</t>
  </si>
  <si>
    <t>Los profesionales elaboraron el diagnóstico técnico general de las unidades y sedes administrativas, donde se verificaron las condiciones y cumplimiento de normatividad de cada inmueble.</t>
  </si>
  <si>
    <t>Control 2: se evidenció la ejecución de la actividad de control</t>
  </si>
  <si>
    <t>El o la Gerente de Recursos Físicos y su equipo de trabajo supervisa trimestralmente  la oportuna  ejecución del plan de mantenimiento y el cumplimiento de las acciones programadas verificando los avances obtenidos contra la programacion realizada dejando como evidencia acta de reunión. En caso de que se determinen atrasos o incumplimientos en las acciones planeadas se generan acciones de contingencia que permitan avanzar en el cumplimiento del plan.</t>
  </si>
  <si>
    <t xml:space="preserve">MANTENIMIENTO DE BIENES INMUEBLES A-GAMB-PR-001 </t>
  </si>
  <si>
    <t>Trimestral</t>
  </si>
  <si>
    <t xml:space="preserve">Actas de reunión </t>
  </si>
  <si>
    <t>Se realizó reunión trimestral del proceso de Gestión de Adecuación y Mantenimiento de Bienes del segundo trimestre para la formulación del Plan de Mantenimiento de la Infraestructura de la vigencia 2024, se verificó el avance del mismo y se programa seguimiento para el tercer trimestre en mesa de trabajo para el mes de octubre 2024.</t>
  </si>
  <si>
    <t>Control 3: se evidenció la ejecución de la actividad de control</t>
  </si>
  <si>
    <t>Cuando se presenta un imprevisto que afecte la habitabilidad de un bien inmueble y/o calidad de  equipos , el área de manetenimiento de bienes, verifica la situación, realiza diagnóstico, se solicitan los materiales y se realiza la intervención en el menor tiempo posible.</t>
  </si>
  <si>
    <t>Correctivo</t>
  </si>
  <si>
    <t>001 MANTENIMIENTO DE BIENES INMUEBLES A-MBI-PR-001 VR 05</t>
  </si>
  <si>
    <t>Cuando se presenta un imprevisto que afecte la habitabilidad de un bien inmueble</t>
  </si>
  <si>
    <t xml:space="preserve">Formato de  Control de Inspección y Ejecución de mantenimiento de Bienes e Infraestructura  A-GAMB-FT-007 </t>
  </si>
  <si>
    <t>Se atendió oportuna y eficazmente la emergencia presentada durante el periodo (Inspección al sistema de bombas de la unidad desairando las bombas de suministro de agua e instalación de reflectores, en la UPI Carmen de apicala, el día 25/06/2024).</t>
  </si>
  <si>
    <t>Control 4: se evidenció la ejecución de la actividad de control</t>
  </si>
  <si>
    <t>En caso de que se reciban reiteradas PQRS relacionadas con la misma situación de calidad y/o habitabilidad de la infraestructura física del Instituto en la misma UPI, el profesional delegado por la Gerencia de Recursos Físicos genera una alerta para el o la Gerente de Recursos Físicos con el fin de que se atiendan en el menor tiempo posible y se corrija la situación.</t>
  </si>
  <si>
    <t>No se encuentra documentado</t>
  </si>
  <si>
    <t>En caso de que se reciban reiteradas PQRS relacionadas con la misma situación de calidad y/o habitabilidad de la infraestructura física del Instituto</t>
  </si>
  <si>
    <t>Correo electrónico con la alerta generada</t>
  </si>
  <si>
    <t>No se recibieron PQRS relacionadas con la misma situación de calidad y/o habitabilidad de la infraestructura física del Instituto en la misma UPI.</t>
  </si>
  <si>
    <t>Control 5: Se reportó que durante este periodo no se dio aplicación a la actividad de control</t>
  </si>
  <si>
    <t>El o la Gerente de Recursos Físicos verifica anualmente que la infraestructura de la entidad se encuentre asegurada contra situaciones inesperadas y ambientales que afecten las condiciones minimas de habitabilidad</t>
  </si>
  <si>
    <t>Anualmente</t>
  </si>
  <si>
    <t>Polizas vigentes</t>
  </si>
  <si>
    <t>El Gerente de Recursos Físicos verificó que la infraestructura de la entidad se encuentra asegurada contra situaciones inesperadas y ambientales que afecten las condiciones minimas de habitabilidad.</t>
  </si>
  <si>
    <t>Control 6: se evidenció la ejecución de la actividad de control
Acción de fortalecimiento: si se reportaron materializaciones y las acciones realizadas</t>
  </si>
  <si>
    <t>area de impacto</t>
  </si>
  <si>
    <t>PROBABILIDAD DE OCURRENCIA</t>
  </si>
  <si>
    <t>IMPACTO</t>
  </si>
  <si>
    <t>CONDICIONES RIESGO INHERENTE</t>
  </si>
  <si>
    <t>AFECTACIÓN ECONÓMICA O PRESUPUESTAL</t>
  </si>
  <si>
    <t>Económico</t>
  </si>
  <si>
    <t>MUY BAJA</t>
  </si>
  <si>
    <t>LEVE</t>
  </si>
  <si>
    <t>MUY BAJA - LEVE</t>
  </si>
  <si>
    <t>BAJO</t>
  </si>
  <si>
    <t>Afectación Menor a 700 SMLMV</t>
  </si>
  <si>
    <t>Leve</t>
  </si>
  <si>
    <t>BAJA</t>
  </si>
  <si>
    <t>MENOR</t>
  </si>
  <si>
    <t>MUY BAJA - MENOR</t>
  </si>
  <si>
    <t>Afectación Entre 700 y 1500 SMLMV</t>
  </si>
  <si>
    <t>Menor</t>
  </si>
  <si>
    <t>Económico y Reputacional</t>
  </si>
  <si>
    <t>MEDIA</t>
  </si>
  <si>
    <t>MODERADO</t>
  </si>
  <si>
    <t>MUY BAJA - MODERADO</t>
  </si>
  <si>
    <t>Afectación Entre 1500 y 2300 SMLMV</t>
  </si>
  <si>
    <t>Moderado</t>
  </si>
  <si>
    <t>ALTA</t>
  </si>
  <si>
    <t>MAYOR</t>
  </si>
  <si>
    <t>MUY BAJA - MAYOR</t>
  </si>
  <si>
    <t>ALTO</t>
  </si>
  <si>
    <t>Afectación Entre 2300 y 3000 SMLMV</t>
  </si>
  <si>
    <t>Mayor</t>
  </si>
  <si>
    <t>MUY ALTA</t>
  </si>
  <si>
    <t>CATASTRÓFICO</t>
  </si>
  <si>
    <t>MUY BAJA - CATASTRÓFICO</t>
  </si>
  <si>
    <t>EXTREMO</t>
  </si>
  <si>
    <t xml:space="preserve">Afectación Mayor a 3000 SMLMV </t>
  </si>
  <si>
    <t>Catastrófico</t>
  </si>
  <si>
    <t>BAJA - LEVE</t>
  </si>
  <si>
    <t>BAJA - MENOR</t>
  </si>
  <si>
    <t>AFECTACIÓN REPUTACIONAL</t>
  </si>
  <si>
    <t>BAJA - MODERADO</t>
  </si>
  <si>
    <t>El riesgo afecta la imagen de algún área de la organización.</t>
  </si>
  <si>
    <t>BAJA - MAYOR</t>
  </si>
  <si>
    <t>El riesgo afecta la imagen de la entidad internamente, de conocimiento general nivel interno, de junta directiva y/o de proveedores</t>
  </si>
  <si>
    <t>BAJA - CATASTRÓFICO</t>
  </si>
  <si>
    <t>MEDIA - LEVE</t>
  </si>
  <si>
    <t>El riesgo afecta la imagen de la entidad con efecto publicitario sostenido a nivel de sector administrativo o distrital</t>
  </si>
  <si>
    <t>MEDIA - MENOR</t>
  </si>
  <si>
    <t>El riesgo afecta la imagen de la entidad a nivel nacional, con efecto publicitario sostenido a nivel país</t>
  </si>
  <si>
    <t>MEDIA - MODERADO</t>
  </si>
  <si>
    <t>MEDIA - MAYOR</t>
  </si>
  <si>
    <t>MEDIA - CATASTRÓFICO</t>
  </si>
  <si>
    <t>ALTA - LEVE</t>
  </si>
  <si>
    <t>TIPO DE CONTROL</t>
  </si>
  <si>
    <t>ALTA - MENOR</t>
  </si>
  <si>
    <t>ALTA - MODERADO</t>
  </si>
  <si>
    <t>ALTA - MAYOR</t>
  </si>
  <si>
    <t>ALTA - CATASTRÓFICO</t>
  </si>
  <si>
    <t>MUY ALTA - LEVE</t>
  </si>
  <si>
    <t>IMPLEMENTACIÓN</t>
  </si>
  <si>
    <t>MUY ALTA - MENOR</t>
  </si>
  <si>
    <t>Automático</t>
  </si>
  <si>
    <t>MUY ALTA - MODERADO</t>
  </si>
  <si>
    <t>MUY ALTA - MAYOR</t>
  </si>
  <si>
    <t>MUY ALTA - CATASTRÓFICO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</si>
</sst>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18">
    <font>
      <sz val="11"/>
      <color theme="1"/>
      <name val="Calibri"/>
      <family val="2"/>
      <scheme val="minor"/>
    </font>
    <font>
      <b/>
      <sz val="12"/>
      <color theme="1"/>
      <name val="Times New Roman"/>
      <family val="1"/>
    </font>
    <font>
      <sz val="12"/>
      <color theme="1"/>
      <name val="Times New Roman"/>
      <family val="1"/>
    </font>
    <font>
      <sz val="14"/>
      <color theme="1"/>
      <name val="Times New Roman"/>
      <family val="1"/>
    </font>
    <font>
      <b/>
      <sz val="10"/>
      <color theme="1"/>
      <name val="Times New Roman"/>
      <family val="1"/>
    </font>
    <font>
      <sz val="14"/>
      <name val="Times New Roman"/>
      <family val="1"/>
    </font>
    <font>
      <sz val="11"/>
      <color theme="1"/>
      <name val="Calibri"/>
      <family val="2"/>
      <scheme val="minor"/>
    </font>
    <font>
      <b/>
      <sz val="11"/>
      <color theme="1"/>
      <name val="Calibri"/>
      <family val="2"/>
      <scheme val="minor"/>
    </font>
    <font>
      <b/>
      <sz val="16"/>
      <color theme="1"/>
      <name val="Times New Roman"/>
      <family val="1"/>
    </font>
    <font>
      <sz val="12"/>
      <name val="Times New Roman"/>
      <family val="1"/>
    </font>
    <font>
      <b/>
      <sz val="18"/>
      <color theme="1"/>
      <name val="Times New Roman"/>
      <family val="1"/>
    </font>
    <font>
      <sz val="10"/>
      <color theme="1"/>
      <name val="Times New Roman"/>
      <family val="1"/>
    </font>
    <font>
      <sz val="12"/>
      <color rgb="FF000000"/>
      <name val="Times New Roman"/>
      <family val="1"/>
    </font>
    <font>
      <sz val="10"/>
      <color rgb="FF000000"/>
      <name val="Times New Roman"/>
    </font>
    <font>
      <sz val="12"/>
      <color rgb="FF000000"/>
      <name val="Times New Roman"/>
      <charset val="134"/>
    </font>
    <font>
      <sz val="12"/>
      <color theme="1"/>
      <name val="Times New Roman"/>
      <charset val="134"/>
    </font>
    <font>
      <b/>
      <u/>
      <sz val="10"/>
      <color rgb="FF000000"/>
      <name val="Times New Roman"/>
    </font>
    <font>
      <sz val="11"/>
      <color rgb="FF000000"/>
      <name val="Calibri"/>
      <family val="2"/>
    </font>
  </fonts>
  <fills count="6">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7" tint="0.7999816888943144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bottom style="thin">
        <color rgb="FF000000"/>
      </bottom>
      <diagonal/>
    </border>
    <border>
      <left style="medium">
        <color indexed="64"/>
      </left>
      <right style="thin">
        <color indexed="64"/>
      </right>
      <top style="thin">
        <color indexed="64"/>
      </top>
      <bottom style="thin">
        <color rgb="FF000000"/>
      </bottom>
      <diagonal/>
    </border>
    <border>
      <left style="medium">
        <color indexed="64"/>
      </left>
      <right style="medium">
        <color indexed="64"/>
      </right>
      <top/>
      <bottom/>
      <diagonal/>
    </border>
    <border>
      <left style="medium">
        <color indexed="64"/>
      </left>
      <right style="medium">
        <color indexed="64"/>
      </right>
      <top/>
      <bottom style="thin">
        <color rgb="FF000000"/>
      </bottom>
      <diagonal/>
    </border>
  </borders>
  <cellStyleXfs count="2">
    <xf numFmtId="0" fontId="0" fillId="0" borderId="0"/>
    <xf numFmtId="41" fontId="6" fillId="0" borderId="0" applyFont="0" applyFill="0" applyBorder="0" applyAlignment="0" applyProtection="0"/>
  </cellStyleXfs>
  <cellXfs count="202">
    <xf numFmtId="0" fontId="0" fillId="0" borderId="0" xfId="0"/>
    <xf numFmtId="0" fontId="2" fillId="0" borderId="0" xfId="0" applyFont="1"/>
    <xf numFmtId="0" fontId="2" fillId="0" borderId="0" xfId="0" applyFont="1" applyAlignment="1">
      <alignment horizontal="left"/>
    </xf>
    <xf numFmtId="0" fontId="0" fillId="0" borderId="0" xfId="0" applyAlignment="1">
      <alignment horizontal="left"/>
    </xf>
    <xf numFmtId="0" fontId="2" fillId="0" borderId="0" xfId="0" applyFont="1" applyAlignment="1">
      <alignment wrapText="1"/>
    </xf>
    <xf numFmtId="0" fontId="0" fillId="0" borderId="0" xfId="0" applyAlignment="1">
      <alignment horizontal="center" vertical="center"/>
    </xf>
    <xf numFmtId="0" fontId="2" fillId="0" borderId="1" xfId="0" applyFont="1" applyBorder="1" applyAlignment="1">
      <alignment horizontal="center" vertical="center" textRotation="90"/>
    </xf>
    <xf numFmtId="0" fontId="1" fillId="0" borderId="0" xfId="0" applyFont="1" applyAlignment="1">
      <alignment horizontal="center" vertical="center" wrapText="1"/>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2" fillId="0" borderId="1" xfId="0" applyFont="1" applyBorder="1" applyAlignment="1">
      <alignment horizontal="center" vertical="center" textRotation="90" wrapText="1"/>
    </xf>
    <xf numFmtId="0" fontId="3" fillId="2" borderId="30" xfId="0" applyFont="1" applyFill="1" applyBorder="1" applyAlignment="1">
      <alignment horizontal="center" vertical="center" textRotation="90"/>
    </xf>
    <xf numFmtId="0" fontId="5" fillId="2" borderId="5"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5" xfId="0" applyFont="1" applyFill="1" applyBorder="1" applyAlignment="1">
      <alignment horizontal="center" vertical="center" wrapText="1"/>
    </xf>
    <xf numFmtId="0" fontId="2" fillId="2" borderId="31" xfId="0" applyFont="1" applyFill="1" applyBorder="1" applyAlignment="1">
      <alignment horizontal="center" vertical="center" textRotation="90" wrapText="1"/>
    </xf>
    <xf numFmtId="0" fontId="2" fillId="2" borderId="30" xfId="0" applyFont="1" applyFill="1" applyBorder="1" applyAlignment="1">
      <alignment horizontal="center" vertical="center" textRotation="90"/>
    </xf>
    <xf numFmtId="0" fontId="2" fillId="2" borderId="5" xfId="0" applyFont="1" applyFill="1" applyBorder="1" applyAlignment="1">
      <alignment horizontal="center" vertical="center"/>
    </xf>
    <xf numFmtId="0" fontId="2" fillId="2" borderId="5" xfId="0" applyFont="1" applyFill="1" applyBorder="1" applyAlignment="1">
      <alignment horizontal="center" vertical="center" textRotation="90"/>
    </xf>
    <xf numFmtId="0" fontId="2" fillId="2" borderId="5" xfId="0" applyFont="1" applyFill="1" applyBorder="1" applyAlignment="1">
      <alignment horizontal="center" vertical="center" textRotation="90" wrapText="1"/>
    </xf>
    <xf numFmtId="0" fontId="2" fillId="2" borderId="30" xfId="0" applyFont="1" applyFill="1" applyBorder="1" applyAlignment="1">
      <alignment horizontal="center" vertical="center"/>
    </xf>
    <xf numFmtId="0" fontId="2" fillId="0" borderId="18" xfId="0" applyFont="1" applyBorder="1" applyAlignment="1">
      <alignment horizontal="center" vertical="center"/>
    </xf>
    <xf numFmtId="0" fontId="2" fillId="0" borderId="16" xfId="0" applyFont="1" applyBorder="1" applyAlignment="1">
      <alignment horizontal="center" vertical="center" textRotation="90"/>
    </xf>
    <xf numFmtId="0" fontId="2" fillId="0" borderId="16" xfId="0" applyFont="1" applyBorder="1" applyAlignment="1">
      <alignment horizontal="center" vertical="center" textRotation="90" wrapText="1"/>
    </xf>
    <xf numFmtId="0" fontId="3" fillId="3" borderId="5" xfId="0" applyFont="1" applyFill="1" applyBorder="1" applyAlignment="1">
      <alignment horizontal="center" vertical="center" wrapText="1"/>
    </xf>
    <xf numFmtId="9" fontId="0" fillId="0" borderId="0" xfId="0" applyNumberFormat="1"/>
    <xf numFmtId="0" fontId="7" fillId="0" borderId="0" xfId="0" applyFont="1"/>
    <xf numFmtId="0" fontId="0" fillId="0" borderId="0" xfId="0" applyAlignment="1">
      <alignment wrapText="1"/>
    </xf>
    <xf numFmtId="9" fontId="0" fillId="0" borderId="0" xfId="0" applyNumberFormat="1" applyAlignment="1">
      <alignment horizontal="center"/>
    </xf>
    <xf numFmtId="0" fontId="1" fillId="0" borderId="0" xfId="0" applyFont="1" applyAlignment="1">
      <alignment horizontal="center" vertical="center"/>
    </xf>
    <xf numFmtId="0" fontId="2" fillId="0" borderId="0" xfId="0" applyFont="1" applyAlignment="1">
      <alignment horizontal="justify" vertical="center" wrapText="1"/>
    </xf>
    <xf numFmtId="0" fontId="2" fillId="2" borderId="23" xfId="0" applyFont="1" applyFill="1" applyBorder="1"/>
    <xf numFmtId="0" fontId="2" fillId="2" borderId="7" xfId="0" applyFont="1" applyFill="1" applyBorder="1"/>
    <xf numFmtId="0" fontId="1" fillId="2" borderId="5" xfId="0" applyFont="1" applyFill="1" applyBorder="1" applyAlignment="1">
      <alignment horizontal="center" vertical="center"/>
    </xf>
    <xf numFmtId="0" fontId="2" fillId="0" borderId="36" xfId="0" applyFont="1" applyBorder="1" applyAlignment="1">
      <alignment horizontal="center" vertical="center"/>
    </xf>
    <xf numFmtId="0" fontId="2" fillId="0" borderId="21" xfId="0" applyFont="1" applyBorder="1" applyAlignment="1">
      <alignment horizontal="left"/>
    </xf>
    <xf numFmtId="0" fontId="2" fillId="0" borderId="10" xfId="0" applyFont="1" applyBorder="1" applyAlignment="1">
      <alignment horizontal="center" vertical="center" textRotation="90"/>
    </xf>
    <xf numFmtId="0" fontId="2" fillId="0" borderId="29" xfId="0" applyFont="1" applyBorder="1" applyAlignment="1">
      <alignment horizontal="left"/>
    </xf>
    <xf numFmtId="0" fontId="2" fillId="2" borderId="31" xfId="0" applyFont="1" applyFill="1" applyBorder="1" applyAlignment="1">
      <alignment horizontal="center" vertical="center" wrapText="1"/>
    </xf>
    <xf numFmtId="0" fontId="11" fillId="0" borderId="0" xfId="0" applyFont="1"/>
    <xf numFmtId="0" fontId="4" fillId="0" borderId="0" xfId="0" applyFont="1"/>
    <xf numFmtId="0" fontId="11" fillId="2" borderId="30" xfId="0" applyFont="1" applyFill="1" applyBorder="1" applyAlignment="1">
      <alignment horizontal="center" vertical="center" wrapText="1"/>
    </xf>
    <xf numFmtId="0" fontId="11" fillId="2" borderId="40" xfId="0" applyFont="1" applyFill="1" applyBorder="1" applyAlignment="1">
      <alignment horizontal="center" vertical="center" wrapText="1"/>
    </xf>
    <xf numFmtId="0" fontId="5" fillId="2" borderId="5" xfId="0" applyFont="1" applyFill="1" applyBorder="1" applyAlignment="1">
      <alignment horizontal="center" vertical="center" wrapText="1"/>
    </xf>
    <xf numFmtId="9" fontId="9" fillId="4" borderId="10" xfId="0" applyNumberFormat="1" applyFont="1" applyFill="1" applyBorder="1" applyAlignment="1">
      <alignment horizontal="center" vertical="center"/>
    </xf>
    <xf numFmtId="9" fontId="9" fillId="4" borderId="1" xfId="0" applyNumberFormat="1" applyFont="1" applyFill="1" applyBorder="1" applyAlignment="1">
      <alignment horizontal="center" vertical="center"/>
    </xf>
    <xf numFmtId="9" fontId="9" fillId="4" borderId="16" xfId="0" applyNumberFormat="1" applyFont="1" applyFill="1" applyBorder="1" applyAlignment="1">
      <alignment horizontal="center" vertical="center"/>
    </xf>
    <xf numFmtId="9" fontId="2" fillId="4" borderId="10" xfId="0" applyNumberFormat="1" applyFont="1" applyFill="1" applyBorder="1" applyAlignment="1">
      <alignment horizontal="center" vertical="center"/>
    </xf>
    <xf numFmtId="0" fontId="2" fillId="4" borderId="10" xfId="0" applyFont="1" applyFill="1" applyBorder="1" applyAlignment="1">
      <alignment horizontal="center" vertical="center" textRotation="90"/>
    </xf>
    <xf numFmtId="0" fontId="3" fillId="4" borderId="10" xfId="0" applyFont="1" applyFill="1" applyBorder="1" applyAlignment="1">
      <alignment horizontal="center" vertical="center" textRotation="90"/>
    </xf>
    <xf numFmtId="9" fontId="2" fillId="4" borderId="10" xfId="0" applyNumberFormat="1" applyFont="1" applyFill="1" applyBorder="1" applyAlignment="1">
      <alignment horizontal="center" vertical="center" textRotation="90"/>
    </xf>
    <xf numFmtId="9" fontId="2" fillId="4" borderId="1" xfId="0" applyNumberFormat="1" applyFont="1" applyFill="1" applyBorder="1" applyAlignment="1">
      <alignment horizontal="center" vertical="center"/>
    </xf>
    <xf numFmtId="0" fontId="2" fillId="4" borderId="1" xfId="0" applyFont="1" applyFill="1" applyBorder="1" applyAlignment="1">
      <alignment horizontal="center" vertical="center" textRotation="90"/>
    </xf>
    <xf numFmtId="0" fontId="3" fillId="4" borderId="1" xfId="0" applyFont="1" applyFill="1" applyBorder="1" applyAlignment="1">
      <alignment horizontal="center" vertical="center" textRotation="90"/>
    </xf>
    <xf numFmtId="9" fontId="2" fillId="4" borderId="1" xfId="0" applyNumberFormat="1" applyFont="1" applyFill="1" applyBorder="1" applyAlignment="1">
      <alignment horizontal="center" vertical="center" textRotation="90"/>
    </xf>
    <xf numFmtId="9" fontId="2" fillId="4" borderId="16" xfId="0" applyNumberFormat="1" applyFont="1" applyFill="1" applyBorder="1" applyAlignment="1">
      <alignment horizontal="center" vertical="center"/>
    </xf>
    <xf numFmtId="0" fontId="2" fillId="4" borderId="16" xfId="0" applyFont="1" applyFill="1" applyBorder="1" applyAlignment="1">
      <alignment horizontal="center" vertical="center" textRotation="90"/>
    </xf>
    <xf numFmtId="0" fontId="3" fillId="4" borderId="16" xfId="0" applyFont="1" applyFill="1" applyBorder="1" applyAlignment="1">
      <alignment horizontal="center" vertical="center" textRotation="90"/>
    </xf>
    <xf numFmtId="9" fontId="2" fillId="4" borderId="16" xfId="0" applyNumberFormat="1" applyFont="1" applyFill="1" applyBorder="1" applyAlignment="1">
      <alignment horizontal="center" vertical="center" textRotation="90"/>
    </xf>
    <xf numFmtId="0" fontId="2" fillId="4" borderId="10" xfId="0" applyFont="1" applyFill="1" applyBorder="1" applyAlignment="1">
      <alignment vertical="center" textRotation="90"/>
    </xf>
    <xf numFmtId="0" fontId="2" fillId="4" borderId="1" xfId="0" applyFont="1" applyFill="1" applyBorder="1" applyAlignment="1">
      <alignment vertical="center" textRotation="90"/>
    </xf>
    <xf numFmtId="0" fontId="2" fillId="4" borderId="16" xfId="0" applyFont="1" applyFill="1" applyBorder="1" applyAlignment="1">
      <alignment vertical="center" textRotation="90"/>
    </xf>
    <xf numFmtId="0" fontId="2" fillId="0" borderId="30" xfId="0" applyFont="1" applyBorder="1" applyAlignment="1">
      <alignment horizontal="center" vertical="center"/>
    </xf>
    <xf numFmtId="0" fontId="2" fillId="0" borderId="10" xfId="0" applyFont="1" applyBorder="1" applyAlignment="1">
      <alignment horizontal="center" vertical="center" textRotation="90" wrapText="1"/>
    </xf>
    <xf numFmtId="0" fontId="2" fillId="0" borderId="41" xfId="0" applyFont="1" applyBorder="1" applyAlignment="1">
      <alignment vertical="center" wrapText="1"/>
    </xf>
    <xf numFmtId="0" fontId="2" fillId="4" borderId="18" xfId="0" applyFont="1" applyFill="1" applyBorder="1" applyAlignment="1">
      <alignment horizontal="center" vertical="center"/>
    </xf>
    <xf numFmtId="0" fontId="2" fillId="4" borderId="13" xfId="0" applyFont="1" applyFill="1" applyBorder="1" applyAlignment="1">
      <alignment horizontal="center" vertical="center"/>
    </xf>
    <xf numFmtId="0" fontId="2" fillId="4" borderId="15" xfId="0" applyFont="1" applyFill="1" applyBorder="1" applyAlignment="1">
      <alignment horizontal="center" vertical="center"/>
    </xf>
    <xf numFmtId="0" fontId="9" fillId="0" borderId="42" xfId="0" applyFont="1" applyBorder="1" applyAlignment="1">
      <alignment vertical="center" wrapText="1"/>
    </xf>
    <xf numFmtId="0" fontId="12" fillId="0" borderId="1" xfId="0" applyFont="1" applyBorder="1" applyAlignment="1">
      <alignment horizontal="center" vertical="center" textRotation="90" wrapText="1"/>
    </xf>
    <xf numFmtId="0" fontId="12" fillId="3" borderId="1" xfId="0" applyFont="1" applyFill="1" applyBorder="1" applyAlignment="1">
      <alignment horizontal="center" vertical="center" textRotation="90" wrapText="1"/>
    </xf>
    <xf numFmtId="0" fontId="12" fillId="0" borderId="16" xfId="0" applyFont="1" applyBorder="1" applyAlignment="1">
      <alignment horizontal="center" vertical="center" textRotation="90" wrapText="1"/>
    </xf>
    <xf numFmtId="0" fontId="12" fillId="0" borderId="10" xfId="0" applyFont="1" applyBorder="1" applyAlignment="1">
      <alignment horizontal="center" vertical="center" textRotation="90" wrapText="1"/>
    </xf>
    <xf numFmtId="0" fontId="14" fillId="5" borderId="44" xfId="0" applyFont="1" applyFill="1" applyBorder="1" applyAlignment="1">
      <alignment vertical="center" wrapText="1"/>
    </xf>
    <xf numFmtId="0" fontId="15" fillId="5" borderId="43" xfId="0" applyFont="1" applyFill="1" applyBorder="1" applyAlignment="1">
      <alignment vertical="center" wrapText="1"/>
    </xf>
    <xf numFmtId="0" fontId="14" fillId="5" borderId="43" xfId="0" applyFont="1" applyFill="1" applyBorder="1" applyAlignment="1">
      <alignment vertical="center" wrapText="1"/>
    </xf>
    <xf numFmtId="0" fontId="8" fillId="0" borderId="20"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0" xfId="0" applyFont="1" applyAlignment="1">
      <alignment horizontal="center" vertical="center" wrapText="1"/>
    </xf>
    <xf numFmtId="0" fontId="8" fillId="0" borderId="26"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5"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5" xfId="0" applyFont="1" applyBorder="1" applyAlignment="1">
      <alignment horizontal="center" vertical="center" wrapText="1"/>
    </xf>
    <xf numFmtId="0" fontId="1" fillId="0" borderId="20" xfId="0" applyFont="1" applyBorder="1" applyAlignment="1">
      <alignment horizontal="center" vertical="center"/>
    </xf>
    <xf numFmtId="0" fontId="1" fillId="0" borderId="22" xfId="0" applyFont="1" applyBorder="1" applyAlignment="1">
      <alignment horizontal="center" vertical="center"/>
    </xf>
    <xf numFmtId="0" fontId="1" fillId="0" borderId="28" xfId="0" applyFont="1" applyBorder="1" applyAlignment="1">
      <alignment horizontal="center" vertical="center"/>
    </xf>
    <xf numFmtId="0" fontId="1" fillId="0" borderId="25" xfId="0" applyFont="1" applyBorder="1" applyAlignment="1">
      <alignment horizontal="center" vertical="center"/>
    </xf>
    <xf numFmtId="49" fontId="4" fillId="0" borderId="20" xfId="0" applyNumberFormat="1" applyFont="1" applyBorder="1" applyAlignment="1">
      <alignment horizontal="center" vertical="center" wrapText="1"/>
    </xf>
    <xf numFmtId="49" fontId="4" fillId="0" borderId="22" xfId="0" applyNumberFormat="1" applyFont="1" applyBorder="1" applyAlignment="1">
      <alignment horizontal="center" vertical="center" wrapText="1"/>
    </xf>
    <xf numFmtId="49" fontId="4" fillId="0" borderId="28" xfId="0" applyNumberFormat="1" applyFont="1" applyBorder="1" applyAlignment="1">
      <alignment horizontal="center" vertical="center" wrapText="1"/>
    </xf>
    <xf numFmtId="49" fontId="4" fillId="0" borderId="25" xfId="0" applyNumberFormat="1" applyFont="1" applyBorder="1" applyAlignment="1">
      <alignment horizontal="center" vertical="center" wrapText="1"/>
    </xf>
    <xf numFmtId="14" fontId="1" fillId="0" borderId="20" xfId="0" applyNumberFormat="1" applyFont="1" applyBorder="1" applyAlignment="1">
      <alignment horizontal="center" vertical="center"/>
    </xf>
    <xf numFmtId="0" fontId="1" fillId="2" borderId="20"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24" xfId="0" applyFont="1" applyFill="1" applyBorder="1" applyAlignment="1">
      <alignment horizontal="center" vertical="center"/>
    </xf>
    <xf numFmtId="0" fontId="9" fillId="0" borderId="8"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14" fontId="12" fillId="0" borderId="11" xfId="0" applyNumberFormat="1" applyFont="1" applyBorder="1" applyAlignment="1">
      <alignment horizontal="center" vertical="center" wrapText="1"/>
    </xf>
    <xf numFmtId="14" fontId="12" fillId="0" borderId="38" xfId="0" applyNumberFormat="1" applyFont="1" applyBorder="1" applyAlignment="1">
      <alignment horizontal="center" vertical="center" wrapText="1"/>
    </xf>
    <xf numFmtId="14" fontId="12" fillId="0" borderId="39" xfId="0" applyNumberFormat="1" applyFont="1" applyBorder="1" applyAlignment="1">
      <alignment horizontal="center" vertical="center" wrapText="1"/>
    </xf>
    <xf numFmtId="0" fontId="4" fillId="0" borderId="27" xfId="0" applyFont="1" applyBorder="1" applyAlignment="1">
      <alignment horizontal="center" vertical="center" wrapText="1"/>
    </xf>
    <xf numFmtId="0" fontId="4" fillId="0" borderId="26" xfId="0" applyFont="1" applyBorder="1" applyAlignment="1">
      <alignment horizontal="center" vertical="center" wrapText="1"/>
    </xf>
    <xf numFmtId="0" fontId="1" fillId="2" borderId="18"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8" xfId="0" applyFont="1" applyFill="1" applyBorder="1" applyAlignment="1">
      <alignment horizontal="center"/>
    </xf>
    <xf numFmtId="0" fontId="1" fillId="2" borderId="9" xfId="0" applyFont="1" applyFill="1" applyBorder="1" applyAlignment="1">
      <alignment horizontal="center"/>
    </xf>
    <xf numFmtId="0" fontId="1" fillId="2" borderId="10" xfId="0" applyFont="1" applyFill="1" applyBorder="1" applyAlignment="1">
      <alignment horizontal="center"/>
    </xf>
    <xf numFmtId="0" fontId="1" fillId="2" borderId="11" xfId="0" applyFont="1" applyFill="1" applyBorder="1" applyAlignment="1">
      <alignment horizontal="center"/>
    </xf>
    <xf numFmtId="0" fontId="2" fillId="2" borderId="6" xfId="0" applyFont="1" applyFill="1" applyBorder="1" applyAlignment="1">
      <alignment horizontal="center"/>
    </xf>
    <xf numFmtId="0" fontId="2" fillId="2" borderId="12" xfId="0" applyFont="1" applyFill="1" applyBorder="1" applyAlignment="1">
      <alignment horizontal="center"/>
    </xf>
    <xf numFmtId="0" fontId="1" fillId="2" borderId="1" xfId="0" applyFont="1" applyFill="1" applyBorder="1" applyAlignment="1">
      <alignment horizontal="center"/>
    </xf>
    <xf numFmtId="9" fontId="3" fillId="4" borderId="10" xfId="0" applyNumberFormat="1" applyFont="1" applyFill="1" applyBorder="1" applyAlignment="1">
      <alignment horizontal="center" vertical="center"/>
    </xf>
    <xf numFmtId="9" fontId="3" fillId="4" borderId="6" xfId="0" applyNumberFormat="1" applyFont="1" applyFill="1" applyBorder="1" applyAlignment="1">
      <alignment horizontal="center" vertical="center"/>
    </xf>
    <xf numFmtId="9" fontId="3" fillId="4" borderId="1" xfId="0" applyNumberFormat="1" applyFont="1" applyFill="1" applyBorder="1" applyAlignment="1">
      <alignment horizontal="center" vertical="center"/>
    </xf>
    <xf numFmtId="9" fontId="3" fillId="4" borderId="5" xfId="0" applyNumberFormat="1" applyFont="1" applyFill="1" applyBorder="1" applyAlignment="1">
      <alignment horizontal="center" vertical="center"/>
    </xf>
    <xf numFmtId="9" fontId="3" fillId="4" borderId="16" xfId="0" applyNumberFormat="1" applyFont="1" applyFill="1" applyBorder="1" applyAlignment="1">
      <alignment horizontal="center" vertical="center"/>
    </xf>
    <xf numFmtId="0" fontId="3" fillId="3" borderId="10"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3" fillId="0" borderId="16" xfId="0" applyFont="1" applyBorder="1" applyAlignment="1">
      <alignment horizontal="center" vertical="center"/>
    </xf>
    <xf numFmtId="0" fontId="1" fillId="2" borderId="1" xfId="0" applyFont="1" applyFill="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2" fillId="0" borderId="2" xfId="0" applyFont="1" applyBorder="1" applyAlignment="1">
      <alignment horizontal="justify"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41" fontId="3" fillId="0" borderId="9" xfId="1" applyFont="1" applyBorder="1" applyAlignment="1">
      <alignment horizontal="center" vertical="center" wrapText="1"/>
    </xf>
    <xf numFmtId="41" fontId="3" fillId="0" borderId="32" xfId="1" applyFont="1" applyBorder="1" applyAlignment="1">
      <alignment horizontal="center" vertical="center" wrapText="1"/>
    </xf>
    <xf numFmtId="41" fontId="3" fillId="0" borderId="33" xfId="1" applyFont="1" applyBorder="1" applyAlignment="1">
      <alignment horizontal="center" vertical="center" wrapText="1"/>
    </xf>
    <xf numFmtId="9" fontId="3" fillId="4" borderId="9" xfId="0" applyNumberFormat="1" applyFont="1" applyFill="1" applyBorder="1" applyAlignment="1">
      <alignment horizontal="center" vertical="center"/>
    </xf>
    <xf numFmtId="9" fontId="3" fillId="4" borderId="32" xfId="0" applyNumberFormat="1" applyFont="1" applyFill="1" applyBorder="1" applyAlignment="1">
      <alignment horizontal="center" vertical="center"/>
    </xf>
    <xf numFmtId="9" fontId="3" fillId="4" borderId="33" xfId="0" applyNumberFormat="1" applyFont="1" applyFill="1" applyBorder="1" applyAlignment="1">
      <alignment horizontal="center" vertical="center"/>
    </xf>
    <xf numFmtId="0" fontId="1" fillId="0" borderId="19" xfId="0" applyFont="1" applyBorder="1" applyAlignment="1">
      <alignment horizontal="center" vertical="center" textRotation="90"/>
    </xf>
    <xf numFmtId="0" fontId="1" fillId="0" borderId="12" xfId="0" applyFont="1" applyBorder="1" applyAlignment="1">
      <alignment horizontal="center" vertical="center" textRotation="90"/>
    </xf>
    <xf numFmtId="0" fontId="1" fillId="0" borderId="14" xfId="0" applyFont="1" applyBorder="1" applyAlignment="1">
      <alignment horizontal="center" vertical="center" textRotation="90"/>
    </xf>
    <xf numFmtId="0" fontId="1" fillId="0" borderId="31" xfId="0" applyFont="1" applyBorder="1" applyAlignment="1">
      <alignment horizontal="center" vertical="center" textRotation="90"/>
    </xf>
    <xf numFmtId="0" fontId="1" fillId="0" borderId="17" xfId="0" applyFont="1" applyBorder="1" applyAlignment="1">
      <alignment horizontal="center" vertical="center" textRotation="90"/>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6" xfId="0" applyFont="1" applyBorder="1" applyAlignment="1">
      <alignment horizontal="center" vertical="center" wrapText="1"/>
    </xf>
    <xf numFmtId="0" fontId="10" fillId="4" borderId="9" xfId="0" applyFont="1" applyFill="1" applyBorder="1" applyAlignment="1">
      <alignment horizontal="center" vertical="center" textRotation="90"/>
    </xf>
    <xf numFmtId="0" fontId="10" fillId="4" borderId="32" xfId="0" applyFont="1" applyFill="1" applyBorder="1" applyAlignment="1">
      <alignment horizontal="center" vertical="center" textRotation="90"/>
    </xf>
    <xf numFmtId="0" fontId="10" fillId="4" borderId="33" xfId="0" applyFont="1" applyFill="1" applyBorder="1" applyAlignment="1">
      <alignment horizontal="center" vertical="center" textRotation="90"/>
    </xf>
    <xf numFmtId="0" fontId="3" fillId="4" borderId="10"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6" xfId="0" applyFont="1" applyFill="1" applyBorder="1" applyAlignment="1">
      <alignment horizontal="center" vertical="center"/>
    </xf>
    <xf numFmtId="9" fontId="3" fillId="0" borderId="9" xfId="0" applyNumberFormat="1" applyFont="1" applyBorder="1" applyAlignment="1">
      <alignment horizontal="center" vertical="center" wrapText="1"/>
    </xf>
    <xf numFmtId="9" fontId="3" fillId="0" borderId="32" xfId="0" applyNumberFormat="1" applyFont="1" applyBorder="1" applyAlignment="1">
      <alignment horizontal="center" vertical="center" wrapText="1"/>
    </xf>
    <xf numFmtId="9" fontId="3" fillId="0" borderId="33" xfId="0" applyNumberFormat="1" applyFont="1" applyBorder="1" applyAlignment="1">
      <alignment horizontal="center" vertical="center" wrapText="1"/>
    </xf>
    <xf numFmtId="0" fontId="3" fillId="0" borderId="18" xfId="0" applyFont="1" applyBorder="1" applyAlignment="1">
      <alignment horizontal="center" vertical="center"/>
    </xf>
    <xf numFmtId="0" fontId="3" fillId="0" borderId="36" xfId="0" applyFont="1" applyBorder="1" applyAlignment="1">
      <alignment horizontal="center" vertical="center"/>
    </xf>
    <xf numFmtId="0" fontId="3" fillId="0" borderId="13" xfId="0" applyFont="1" applyBorder="1" applyAlignment="1">
      <alignment horizontal="center" vertical="center"/>
    </xf>
    <xf numFmtId="0" fontId="3" fillId="0" borderId="30" xfId="0" applyFont="1" applyBorder="1" applyAlignment="1">
      <alignment horizontal="center" vertical="center"/>
    </xf>
    <xf numFmtId="0" fontId="3" fillId="0" borderId="15" xfId="0" applyFont="1" applyBorder="1" applyAlignment="1">
      <alignment horizontal="center" vertical="center"/>
    </xf>
    <xf numFmtId="0" fontId="5" fillId="0" borderId="10" xfId="0" applyFont="1" applyBorder="1" applyAlignment="1">
      <alignment horizontal="center" vertical="center"/>
    </xf>
    <xf numFmtId="0" fontId="5" fillId="0" borderId="6" xfId="0" applyFont="1" applyBorder="1" applyAlignment="1">
      <alignment horizontal="center" vertical="center"/>
    </xf>
    <xf numFmtId="0" fontId="5" fillId="0" borderId="1" xfId="0" applyFont="1" applyBorder="1" applyAlignment="1">
      <alignment horizontal="center" vertical="center"/>
    </xf>
    <xf numFmtId="0" fontId="5" fillId="0" borderId="5" xfId="0" applyFont="1" applyBorder="1" applyAlignment="1">
      <alignment horizontal="center" vertical="center"/>
    </xf>
    <xf numFmtId="0" fontId="5" fillId="0" borderId="16" xfId="0" applyFont="1" applyBorder="1" applyAlignment="1">
      <alignment horizontal="center" vertical="center"/>
    </xf>
    <xf numFmtId="14" fontId="11" fillId="5" borderId="30" xfId="0" applyNumberFormat="1" applyFont="1" applyFill="1" applyBorder="1" applyAlignment="1" applyProtection="1">
      <alignment horizontal="center" vertical="center"/>
      <protection locked="0"/>
    </xf>
    <xf numFmtId="0" fontId="11" fillId="5" borderId="35" xfId="0" applyFont="1" applyFill="1" applyBorder="1" applyAlignment="1" applyProtection="1">
      <alignment horizontal="center" vertical="center"/>
      <protection locked="0"/>
    </xf>
    <xf numFmtId="0" fontId="11" fillId="5" borderId="37" xfId="0" applyFont="1" applyFill="1" applyBorder="1" applyAlignment="1" applyProtection="1">
      <alignment horizontal="center" vertical="center"/>
      <protection locked="0"/>
    </xf>
    <xf numFmtId="0" fontId="14" fillId="5" borderId="40"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46" xfId="0" applyFont="1" applyFill="1" applyBorder="1" applyAlignment="1">
      <alignment horizontal="center" vertical="center" wrapText="1"/>
    </xf>
    <xf numFmtId="0" fontId="14" fillId="5" borderId="40" xfId="0" applyFont="1" applyFill="1" applyBorder="1" applyAlignment="1">
      <alignment horizontal="center" vertical="center"/>
    </xf>
    <xf numFmtId="0" fontId="14" fillId="5" borderId="45" xfId="0" applyFont="1" applyFill="1" applyBorder="1" applyAlignment="1">
      <alignment horizontal="center" vertical="center"/>
    </xf>
    <xf numFmtId="0" fontId="14" fillId="5" borderId="46" xfId="0" applyFont="1" applyFill="1" applyBorder="1" applyAlignment="1">
      <alignment horizontal="center" vertical="center"/>
    </xf>
    <xf numFmtId="0" fontId="13" fillId="0" borderId="13" xfId="0" applyFont="1" applyBorder="1" applyAlignment="1" applyProtection="1">
      <alignment horizontal="left" vertical="top" wrapText="1"/>
      <protection locked="0"/>
    </xf>
    <xf numFmtId="0" fontId="11" fillId="0" borderId="13" xfId="0" applyFont="1" applyBorder="1" applyAlignment="1" applyProtection="1">
      <alignment horizontal="left" vertical="top" wrapText="1"/>
      <protection locked="0"/>
    </xf>
    <xf numFmtId="0" fontId="17" fillId="0" borderId="6" xfId="0" applyFont="1" applyFill="1" applyBorder="1" applyAlignment="1">
      <alignment wrapText="1"/>
    </xf>
    <xf numFmtId="0" fontId="17" fillId="0" borderId="6" xfId="0" applyFont="1" applyFill="1" applyBorder="1" applyAlignment="1">
      <alignment vertical="center" wrapText="1"/>
    </xf>
  </cellXfs>
  <cellStyles count="2">
    <cellStyle name="Millares [0]" xfId="1" builtinId="6"/>
    <cellStyle name="Normal" xfId="0" builtinId="0"/>
  </cellStyles>
  <dxfs count="28">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00"/>
        </patternFill>
      </fill>
    </dxf>
    <dxf>
      <fill>
        <patternFill>
          <bgColor theme="9" tint="0.39994506668294322"/>
        </patternFill>
      </fill>
    </dxf>
    <dxf>
      <fill>
        <patternFill>
          <bgColor rgb="FF00B050"/>
        </patternFill>
      </fill>
    </dxf>
    <dxf>
      <fill>
        <patternFill>
          <bgColor rgb="FFFFFF00"/>
        </patternFill>
      </fill>
    </dxf>
    <dxf>
      <fill>
        <patternFill>
          <bgColor rgb="FF92D050"/>
        </patternFill>
      </fill>
    </dxf>
    <dxf>
      <fill>
        <patternFill>
          <bgColor rgb="FFFFC000"/>
        </patternFill>
      </fill>
    </dxf>
    <dxf>
      <fill>
        <patternFill>
          <bgColor rgb="FFFF0000"/>
        </patternFill>
      </fill>
    </dxf>
    <dxf>
      <font>
        <b/>
        <i val="0"/>
        <color auto="1"/>
      </font>
      <fill>
        <patternFill>
          <bgColor theme="9" tint="0.39994506668294322"/>
        </patternFill>
      </fill>
    </dxf>
    <dxf>
      <font>
        <b/>
        <i val="0"/>
        <color auto="1"/>
      </font>
      <fill>
        <patternFill>
          <bgColor rgb="FFFFFF00"/>
        </patternFill>
      </fill>
    </dxf>
    <dxf>
      <font>
        <b/>
        <i val="0"/>
        <color auto="1"/>
      </font>
      <fill>
        <patternFill>
          <bgColor theme="5"/>
        </patternFill>
      </fill>
    </dxf>
    <dxf>
      <font>
        <b/>
        <i val="0"/>
        <color auto="1"/>
      </font>
      <fill>
        <patternFill>
          <bgColor rgb="FFFF0000"/>
        </patternFill>
      </fill>
    </dxf>
    <dxf>
      <font>
        <b/>
        <i val="0"/>
        <color auto="1"/>
      </font>
      <fill>
        <patternFill>
          <bgColor rgb="FF00B050"/>
        </patternFill>
      </fill>
    </dxf>
    <dxf>
      <font>
        <b/>
        <i val="0"/>
        <color auto="1"/>
      </font>
      <fill>
        <patternFill>
          <bgColor theme="9" tint="0.39994506668294322"/>
        </patternFill>
      </fill>
    </dxf>
    <dxf>
      <font>
        <b/>
        <i val="0"/>
        <color auto="1"/>
      </font>
      <fill>
        <patternFill>
          <bgColor rgb="FF00B050"/>
        </patternFill>
      </fill>
    </dxf>
    <dxf>
      <font>
        <b/>
        <i val="0"/>
        <color auto="1"/>
      </font>
      <fill>
        <patternFill>
          <bgColor rgb="FFFFFF00"/>
        </patternFill>
      </fill>
    </dxf>
    <dxf>
      <font>
        <b/>
        <i val="0"/>
        <color auto="1"/>
      </font>
      <fill>
        <patternFill>
          <bgColor theme="5"/>
        </patternFill>
      </fill>
    </dxf>
    <dxf>
      <font>
        <b/>
        <i val="0"/>
        <color auto="1"/>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560916</xdr:colOff>
      <xdr:row>0</xdr:row>
      <xdr:rowOff>101599</xdr:rowOff>
    </xdr:from>
    <xdr:to>
      <xdr:col>1</xdr:col>
      <xdr:colOff>1238250</xdr:colOff>
      <xdr:row>7</xdr:row>
      <xdr:rowOff>92038</xdr:rowOff>
    </xdr:to>
    <xdr:pic>
      <xdr:nvPicPr>
        <xdr:cNvPr id="2" name="Imagen 1">
          <a:extLst>
            <a:ext uri="{FF2B5EF4-FFF2-40B4-BE49-F238E27FC236}">
              <a16:creationId xmlns:a16="http://schemas.microsoft.com/office/drawing/2014/main" id="{1BF5B8BD-5FBC-469D-A094-A625C186B6A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0916" y="101599"/>
          <a:ext cx="1439334" cy="1446743"/>
        </a:xfrm>
        <a:prstGeom prst="rect">
          <a:avLst/>
        </a:prstGeom>
        <a:noFill/>
        <a:ln>
          <a:noFill/>
        </a:ln>
      </xdr:spPr>
    </xdr:pic>
    <xdr:clientData/>
  </xdr:twoCellAnchor>
  <xdr:twoCellAnchor editAs="oneCell">
    <xdr:from>
      <xdr:col>0</xdr:col>
      <xdr:colOff>560916</xdr:colOff>
      <xdr:row>0</xdr:row>
      <xdr:rowOff>101599</xdr:rowOff>
    </xdr:from>
    <xdr:to>
      <xdr:col>1</xdr:col>
      <xdr:colOff>1238250</xdr:colOff>
      <xdr:row>7</xdr:row>
      <xdr:rowOff>20600</xdr:rowOff>
    </xdr:to>
    <xdr:pic>
      <xdr:nvPicPr>
        <xdr:cNvPr id="3" name="Imagen 2">
          <a:extLst>
            <a:ext uri="{FF2B5EF4-FFF2-40B4-BE49-F238E27FC236}">
              <a16:creationId xmlns:a16="http://schemas.microsoft.com/office/drawing/2014/main" id="{FE60A1A9-1B5B-40C5-86A9-D67FB6E8FA5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0916" y="101599"/>
          <a:ext cx="1439334" cy="1452526"/>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person displayName="Willington Granados Herrera" id="{CA660FF7-2CDE-4B96-ACF1-1E4E51863587}" userId="S::willington.granados@idipron.gov.co::31b240b4-d49a-4bf7-b038-72480c7a6c42"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17" dT="2022-04-06T19:36:56.41" personId="{CA660FF7-2CDE-4B96-ACF1-1E4E51863587}" id="{8918070B-19C8-464C-B2B0-E05548DA8FE4}">
    <text>Se toma como referencia el numero de días al año que la infraestructura de la entidad esta en uso.</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32"/>
  <sheetViews>
    <sheetView showGridLines="0" tabSelected="1" topLeftCell="AN16" zoomScale="80" zoomScaleNormal="80" zoomScaleSheetLayoutView="90" workbookViewId="0">
      <selection activeCell="AS12" sqref="AS12"/>
    </sheetView>
  </sheetViews>
  <sheetFormatPr defaultColWidth="10.7109375" defaultRowHeight="15.75"/>
  <cols>
    <col min="2" max="2" width="27.140625" customWidth="1"/>
    <col min="3" max="3" width="26" customWidth="1"/>
    <col min="4" max="4" width="19.140625" customWidth="1"/>
    <col min="5" max="5" width="25.42578125" customWidth="1"/>
    <col min="6" max="6" width="25.42578125" hidden="1" customWidth="1"/>
    <col min="7" max="8" width="20.140625" customWidth="1"/>
    <col min="9" max="9" width="9.42578125" customWidth="1"/>
    <col min="10" max="10" width="25.42578125" customWidth="1"/>
    <col min="11" max="11" width="32.85546875" customWidth="1"/>
    <col min="12" max="12" width="20.140625" style="1" customWidth="1"/>
    <col min="13" max="13" width="9.42578125" style="1" customWidth="1"/>
    <col min="14" max="14" width="26.85546875" style="1" customWidth="1"/>
    <col min="15" max="15" width="11.28515625" style="1" customWidth="1"/>
    <col min="16" max="16" width="1" style="1" customWidth="1"/>
    <col min="17" max="17" width="5.140625" style="1" customWidth="1"/>
    <col min="18" max="18" width="55" style="1" customWidth="1"/>
    <col min="19" max="19" width="15.85546875" style="1" customWidth="1"/>
    <col min="20" max="22" width="5.140625" style="1" customWidth="1"/>
    <col min="23" max="23" width="18.42578125" style="1" customWidth="1"/>
    <col min="24" max="24" width="10.7109375" style="1" customWidth="1"/>
    <col min="25" max="25" width="10.85546875" style="1" customWidth="1"/>
    <col min="26" max="28" width="7.28515625" style="1" customWidth="1"/>
    <col min="29" max="29" width="8" style="1" customWidth="1"/>
    <col min="30" max="31" width="7.28515625" style="1" customWidth="1"/>
    <col min="32" max="32" width="9.28515625" style="1" customWidth="1"/>
    <col min="33" max="33" width="8.5703125" style="4" customWidth="1"/>
    <col min="34" max="34" width="1" style="4" customWidth="1"/>
    <col min="35" max="35" width="26.85546875" style="4" customWidth="1"/>
    <col min="36" max="36" width="26.7109375" style="1" customWidth="1"/>
    <col min="37" max="37" width="20.85546875" style="1" customWidth="1"/>
    <col min="38" max="38" width="1" customWidth="1"/>
    <col min="39" max="39" width="18.28515625" customWidth="1"/>
    <col min="40" max="43" width="45" customWidth="1"/>
    <col min="44" max="44" width="1" customWidth="1"/>
    <col min="45" max="46" width="45" customWidth="1"/>
  </cols>
  <sheetData>
    <row r="1" spans="1:46" ht="15.75" customHeight="1">
      <c r="A1" s="85"/>
      <c r="B1" s="86"/>
      <c r="C1" s="76" t="s">
        <v>0</v>
      </c>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c r="AG1" s="77"/>
      <c r="AH1" s="77"/>
      <c r="AI1" s="77"/>
      <c r="AJ1" s="77"/>
      <c r="AK1" s="77"/>
      <c r="AL1" s="77"/>
      <c r="AM1" s="77"/>
      <c r="AN1" s="77"/>
      <c r="AO1" s="77"/>
      <c r="AP1" s="78"/>
      <c r="AQ1" s="85" t="s">
        <v>1</v>
      </c>
      <c r="AR1" s="86"/>
      <c r="AS1" s="89" t="s">
        <v>2</v>
      </c>
      <c r="AT1" s="90"/>
    </row>
    <row r="2" spans="1:46" ht="15.75" customHeight="1" thickBot="1">
      <c r="A2" s="113"/>
      <c r="B2" s="114"/>
      <c r="C2" s="79"/>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1"/>
      <c r="AQ2" s="87"/>
      <c r="AR2" s="88"/>
      <c r="AS2" s="91"/>
      <c r="AT2" s="92"/>
    </row>
    <row r="3" spans="1:46" ht="15.75" customHeight="1">
      <c r="A3" s="113"/>
      <c r="B3" s="114"/>
      <c r="C3" s="79"/>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1"/>
      <c r="AQ3" s="85" t="s">
        <v>3</v>
      </c>
      <c r="AR3" s="86"/>
      <c r="AS3" s="93" t="s">
        <v>4</v>
      </c>
      <c r="AT3" s="94"/>
    </row>
    <row r="4" spans="1:46" ht="16.5" customHeight="1" thickBot="1">
      <c r="A4" s="113"/>
      <c r="B4" s="114"/>
      <c r="C4" s="82"/>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4"/>
      <c r="AQ4" s="87"/>
      <c r="AR4" s="88"/>
      <c r="AS4" s="95"/>
      <c r="AT4" s="96"/>
    </row>
    <row r="5" spans="1:46" ht="20.45" customHeight="1">
      <c r="A5" s="113"/>
      <c r="B5" s="114"/>
      <c r="C5" s="79" t="s">
        <v>5</v>
      </c>
      <c r="D5" s="80"/>
      <c r="E5" s="80"/>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1"/>
      <c r="AQ5" s="85" t="s">
        <v>6</v>
      </c>
      <c r="AR5" s="86"/>
      <c r="AS5" s="85" t="s">
        <v>7</v>
      </c>
      <c r="AT5" s="86"/>
    </row>
    <row r="6" spans="1:46" ht="15" customHeight="1" thickBot="1">
      <c r="A6" s="113"/>
      <c r="B6" s="114"/>
      <c r="C6" s="79"/>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1"/>
      <c r="AQ6" s="87"/>
      <c r="AR6" s="88"/>
      <c r="AS6" s="87"/>
      <c r="AT6" s="88"/>
    </row>
    <row r="7" spans="1:46" ht="15.75" customHeight="1">
      <c r="A7" s="113"/>
      <c r="B7" s="114"/>
      <c r="C7" s="79"/>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1"/>
      <c r="AQ7" s="85" t="s">
        <v>8</v>
      </c>
      <c r="AR7" s="86"/>
      <c r="AS7" s="97">
        <v>44651</v>
      </c>
      <c r="AT7" s="90"/>
    </row>
    <row r="8" spans="1:46" ht="16.5" customHeight="1" thickBot="1">
      <c r="A8" s="87"/>
      <c r="B8" s="88"/>
      <c r="C8" s="82"/>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7"/>
      <c r="AR8" s="88"/>
      <c r="AS8" s="91"/>
      <c r="AT8" s="92"/>
    </row>
    <row r="10" spans="1:46" ht="54" customHeight="1">
      <c r="A10" s="145" t="s">
        <v>9</v>
      </c>
      <c r="B10" s="145"/>
      <c r="C10" s="145"/>
      <c r="D10" s="146" t="s">
        <v>10</v>
      </c>
      <c r="E10" s="147"/>
      <c r="F10" s="147"/>
      <c r="G10" s="147"/>
      <c r="H10" s="147"/>
      <c r="I10" s="147"/>
      <c r="J10" s="147"/>
      <c r="K10" s="147"/>
      <c r="L10" s="147"/>
      <c r="M10" s="148"/>
      <c r="N10" s="29"/>
      <c r="AG10" s="1"/>
      <c r="AH10" s="1"/>
      <c r="AI10" s="1"/>
    </row>
    <row r="11" spans="1:46" s="3" customFormat="1" ht="75" customHeight="1">
      <c r="A11" s="145" t="s">
        <v>11</v>
      </c>
      <c r="B11" s="145"/>
      <c r="C11" s="145"/>
      <c r="D11" s="149" t="s">
        <v>12</v>
      </c>
      <c r="E11" s="150"/>
      <c r="F11" s="150"/>
      <c r="G11" s="150"/>
      <c r="H11" s="150"/>
      <c r="I11" s="150"/>
      <c r="J11" s="150"/>
      <c r="K11" s="150"/>
      <c r="L11" s="150"/>
      <c r="M11" s="151"/>
      <c r="N11" s="30"/>
      <c r="O11" s="2"/>
      <c r="P11" s="2"/>
      <c r="Q11" s="2"/>
      <c r="R11" s="2"/>
      <c r="S11" s="2"/>
      <c r="T11" s="2"/>
      <c r="U11" s="2"/>
      <c r="V11" s="2"/>
      <c r="W11" s="2"/>
      <c r="X11" s="2"/>
      <c r="Y11" s="2"/>
      <c r="Z11" s="2"/>
      <c r="AA11" s="2"/>
      <c r="AB11" s="2"/>
      <c r="AC11" s="2"/>
      <c r="AD11" s="2"/>
      <c r="AE11" s="2"/>
      <c r="AF11" s="2"/>
      <c r="AG11" s="2"/>
      <c r="AH11" s="2"/>
      <c r="AI11" s="2"/>
      <c r="AJ11" s="2"/>
      <c r="AK11" s="2"/>
    </row>
    <row r="12" spans="1:46" s="3" customFormat="1" ht="75" customHeight="1">
      <c r="A12" s="145" t="s">
        <v>13</v>
      </c>
      <c r="B12" s="145"/>
      <c r="C12" s="145"/>
      <c r="D12" s="149" t="s">
        <v>14</v>
      </c>
      <c r="E12" s="150"/>
      <c r="F12" s="150"/>
      <c r="G12" s="150"/>
      <c r="H12" s="150"/>
      <c r="I12" s="150"/>
      <c r="J12" s="150"/>
      <c r="K12" s="150"/>
      <c r="L12" s="150"/>
      <c r="M12" s="151"/>
      <c r="N12" s="30"/>
      <c r="O12" s="2"/>
      <c r="P12" s="2"/>
      <c r="Q12" s="2"/>
      <c r="R12" s="2"/>
      <c r="S12" s="2"/>
      <c r="T12" s="2"/>
      <c r="U12" s="2"/>
      <c r="V12" s="2"/>
      <c r="W12" s="2"/>
      <c r="X12" s="2"/>
      <c r="Y12" s="2"/>
      <c r="Z12" s="2"/>
      <c r="AA12" s="2"/>
      <c r="AB12" s="2"/>
      <c r="AC12" s="2"/>
      <c r="AD12" s="2"/>
      <c r="AE12" s="2"/>
      <c r="AF12" s="2"/>
      <c r="AG12" s="2"/>
      <c r="AH12" s="2"/>
      <c r="AI12" s="2"/>
      <c r="AJ12" s="2"/>
      <c r="AK12" s="2"/>
    </row>
    <row r="13" spans="1:46" s="3" customFormat="1" ht="24.75" customHeight="1" thickBot="1">
      <c r="A13" s="7"/>
      <c r="B13" s="7"/>
      <c r="C13" s="7"/>
      <c r="D13" s="7"/>
      <c r="E13" s="7"/>
      <c r="F13" s="7"/>
      <c r="G13" s="7"/>
      <c r="H13" s="7"/>
      <c r="I13" s="7"/>
      <c r="J13" s="7"/>
      <c r="K13" s="7"/>
      <c r="L13" s="7"/>
      <c r="M13" s="7"/>
      <c r="N13" s="7"/>
      <c r="O13" s="2"/>
      <c r="P13" s="2"/>
      <c r="Q13" s="2"/>
      <c r="R13" s="2"/>
      <c r="S13" s="2"/>
      <c r="T13" s="2"/>
      <c r="U13" s="2"/>
      <c r="V13" s="2"/>
      <c r="W13" s="2"/>
      <c r="X13" s="2"/>
      <c r="Y13" s="2"/>
      <c r="Z13" s="2"/>
      <c r="AA13" s="2"/>
      <c r="AB13" s="2"/>
      <c r="AC13" s="2"/>
      <c r="AD13" s="2"/>
      <c r="AE13" s="2"/>
      <c r="AF13" s="2"/>
      <c r="AG13" s="2"/>
      <c r="AH13" s="2"/>
      <c r="AI13" s="2"/>
      <c r="AJ13" s="2"/>
      <c r="AK13" s="2"/>
    </row>
    <row r="14" spans="1:46" s="3" customFormat="1" ht="24.75" customHeight="1">
      <c r="A14" s="115" t="s">
        <v>15</v>
      </c>
      <c r="B14" s="116"/>
      <c r="C14" s="116"/>
      <c r="D14" s="116"/>
      <c r="E14" s="116"/>
      <c r="F14" s="116"/>
      <c r="G14" s="116"/>
      <c r="H14" s="116"/>
      <c r="I14" s="116"/>
      <c r="J14" s="116"/>
      <c r="K14" s="116"/>
      <c r="L14" s="116"/>
      <c r="M14" s="116"/>
      <c r="N14" s="117"/>
      <c r="O14" s="118"/>
      <c r="P14" s="2"/>
      <c r="Q14" s="123" t="s">
        <v>16</v>
      </c>
      <c r="R14" s="124"/>
      <c r="S14" s="124"/>
      <c r="T14" s="125"/>
      <c r="U14" s="125"/>
      <c r="V14" s="125"/>
      <c r="W14" s="125"/>
      <c r="X14" s="125"/>
      <c r="Y14" s="125"/>
      <c r="Z14" s="124"/>
      <c r="AA14" s="124"/>
      <c r="AB14" s="124"/>
      <c r="AC14" s="124"/>
      <c r="AD14" s="124"/>
      <c r="AE14" s="124"/>
      <c r="AF14" s="124"/>
      <c r="AG14" s="126"/>
      <c r="AH14" s="2"/>
      <c r="AI14" s="98" t="s">
        <v>17</v>
      </c>
      <c r="AJ14" s="99"/>
      <c r="AK14" s="100"/>
      <c r="AM14" s="98" t="s">
        <v>18</v>
      </c>
      <c r="AN14" s="99"/>
      <c r="AO14" s="99"/>
      <c r="AP14" s="99"/>
      <c r="AQ14" s="99"/>
      <c r="AR14" s="39"/>
      <c r="AS14" s="98" t="s">
        <v>19</v>
      </c>
      <c r="AT14" s="100"/>
    </row>
    <row r="15" spans="1:46">
      <c r="A15" s="119"/>
      <c r="B15" s="120"/>
      <c r="C15" s="120"/>
      <c r="D15" s="120"/>
      <c r="E15" s="120"/>
      <c r="F15" s="120"/>
      <c r="G15" s="120"/>
      <c r="H15" s="120"/>
      <c r="I15" s="120"/>
      <c r="J15" s="120"/>
      <c r="K15" s="120"/>
      <c r="L15" s="120"/>
      <c r="M15" s="120"/>
      <c r="N15" s="121"/>
      <c r="O15" s="122"/>
      <c r="P15" s="2"/>
      <c r="Q15" s="31"/>
      <c r="R15" s="32"/>
      <c r="S15" s="32"/>
      <c r="T15" s="129" t="s">
        <v>20</v>
      </c>
      <c r="U15" s="129"/>
      <c r="V15" s="129"/>
      <c r="W15" s="129"/>
      <c r="X15" s="129"/>
      <c r="Y15" s="129"/>
      <c r="Z15" s="127"/>
      <c r="AA15" s="127"/>
      <c r="AB15" s="127"/>
      <c r="AC15" s="127"/>
      <c r="AD15" s="127"/>
      <c r="AE15" s="127"/>
      <c r="AF15" s="127"/>
      <c r="AG15" s="128"/>
      <c r="AH15" s="2"/>
      <c r="AI15" s="101"/>
      <c r="AJ15" s="102"/>
      <c r="AK15" s="103"/>
      <c r="AM15" s="101"/>
      <c r="AN15" s="102"/>
      <c r="AO15" s="102"/>
      <c r="AP15" s="102"/>
      <c r="AQ15" s="102"/>
      <c r="AR15" s="39"/>
      <c r="AS15" s="101"/>
      <c r="AT15" s="103"/>
    </row>
    <row r="16" spans="1:46" s="5" customFormat="1" ht="106.5" customHeight="1">
      <c r="A16" s="11" t="s">
        <v>21</v>
      </c>
      <c r="B16" s="12" t="s">
        <v>22</v>
      </c>
      <c r="C16" s="13" t="s">
        <v>23</v>
      </c>
      <c r="D16" s="13" t="s">
        <v>24</v>
      </c>
      <c r="E16" s="14" t="s">
        <v>25</v>
      </c>
      <c r="F16" s="24" t="s">
        <v>26</v>
      </c>
      <c r="G16" s="43" t="s">
        <v>27</v>
      </c>
      <c r="H16" s="14" t="s">
        <v>28</v>
      </c>
      <c r="I16" s="13" t="s">
        <v>29</v>
      </c>
      <c r="J16" s="13" t="s">
        <v>30</v>
      </c>
      <c r="K16" s="14" t="s">
        <v>31</v>
      </c>
      <c r="L16" s="14" t="s">
        <v>32</v>
      </c>
      <c r="M16" s="13" t="s">
        <v>29</v>
      </c>
      <c r="N16" s="13" t="s">
        <v>33</v>
      </c>
      <c r="O16" s="15" t="s">
        <v>34</v>
      </c>
      <c r="P16" s="2"/>
      <c r="Q16" s="16" t="s">
        <v>35</v>
      </c>
      <c r="R16" s="17" t="s">
        <v>36</v>
      </c>
      <c r="S16" s="33" t="s">
        <v>37</v>
      </c>
      <c r="T16" s="18" t="s">
        <v>38</v>
      </c>
      <c r="U16" s="18" t="s">
        <v>39</v>
      </c>
      <c r="V16" s="18" t="s">
        <v>40</v>
      </c>
      <c r="W16" s="18" t="s">
        <v>41</v>
      </c>
      <c r="X16" s="18" t="s">
        <v>42</v>
      </c>
      <c r="Y16" s="18" t="s">
        <v>43</v>
      </c>
      <c r="Z16" s="19" t="s">
        <v>44</v>
      </c>
      <c r="AA16" s="19" t="s">
        <v>45</v>
      </c>
      <c r="AB16" s="19" t="s">
        <v>29</v>
      </c>
      <c r="AC16" s="19" t="s">
        <v>46</v>
      </c>
      <c r="AD16" s="19" t="s">
        <v>29</v>
      </c>
      <c r="AE16" s="19" t="s">
        <v>33</v>
      </c>
      <c r="AF16" s="19" t="s">
        <v>47</v>
      </c>
      <c r="AG16" s="15" t="s">
        <v>48</v>
      </c>
      <c r="AH16" s="2"/>
      <c r="AI16" s="20" t="s">
        <v>49</v>
      </c>
      <c r="AJ16" s="17" t="s">
        <v>50</v>
      </c>
      <c r="AK16" s="38" t="s">
        <v>51</v>
      </c>
      <c r="AM16" s="41" t="s">
        <v>52</v>
      </c>
      <c r="AN16" s="41" t="s">
        <v>53</v>
      </c>
      <c r="AO16" s="41" t="s">
        <v>54</v>
      </c>
      <c r="AP16" s="41" t="s">
        <v>55</v>
      </c>
      <c r="AQ16" s="41" t="s">
        <v>56</v>
      </c>
      <c r="AR16" s="40"/>
      <c r="AS16" s="41" t="s">
        <v>57</v>
      </c>
      <c r="AT16" s="42" t="s">
        <v>58</v>
      </c>
    </row>
    <row r="17" spans="1:46" ht="252.75" customHeight="1">
      <c r="A17" s="179">
        <v>1</v>
      </c>
      <c r="B17" s="140" t="s">
        <v>59</v>
      </c>
      <c r="C17" s="163" t="s">
        <v>60</v>
      </c>
      <c r="D17" s="163" t="s">
        <v>61</v>
      </c>
      <c r="E17" s="163" t="s">
        <v>62</v>
      </c>
      <c r="F17" s="135"/>
      <c r="G17" s="184">
        <v>365</v>
      </c>
      <c r="H17" s="171" t="str">
        <f>IF(G17&lt;=0,"",IF(G17&lt;=2,"Muy Baja",IF(G17&lt;=24,"Baja",IF(G17&lt;=500,"Media",IF(G17&lt;=5000,"Alta","Muy Alta")))))</f>
        <v>Media</v>
      </c>
      <c r="I17" s="130">
        <f>IF(H17="","",IF(H17="Muy Baja",0.2,IF(H17="Baja",0.4,IF(H17="Media",0.6,IF(H17="Alta",0.8,IF(H17="Muy Alta",1,))))))</f>
        <v>0.6</v>
      </c>
      <c r="J17" s="176" t="s">
        <v>63</v>
      </c>
      <c r="K17" s="152" t="str">
        <f>+J17</f>
        <v>El riesgo afecta la imagen de la entidad con algunos usuarios de relevancia frente al logro de los objetivos.</v>
      </c>
      <c r="L17" s="171" t="str">
        <f>+VLOOKUP(K17,Datos!$O$4:$P$15,2,FALSE)</f>
        <v>Moderado</v>
      </c>
      <c r="M17" s="130">
        <f>IF(L17="","",IF(L17="Leve",0.2,IF(L17="Menor",0.4,IF(L17="Moderado",0.6,IF(L17="Mayor",0.8,IF(L17="Catastrófico",1,))))))</f>
        <v>0.6</v>
      </c>
      <c r="N17" s="155" t="str">
        <f>+CONCATENATE(H17, " - ", L17)</f>
        <v>Media - Moderado</v>
      </c>
      <c r="O17" s="168" t="str">
        <f>+VLOOKUP(N17,Datos!J4:K28,2,)</f>
        <v>MODERADO</v>
      </c>
      <c r="P17" s="35"/>
      <c r="Q17" s="21">
        <v>1</v>
      </c>
      <c r="R17" s="64" t="s">
        <v>64</v>
      </c>
      <c r="S17" s="65" t="str">
        <f t="shared" ref="S17:S22" si="0">IF(OR(T17="Preventivo",T17="Detectivo"),"Probabilidad",IF(T17="Correctivo","Impacto",""))</f>
        <v>Probabilidad</v>
      </c>
      <c r="T17" s="36" t="s">
        <v>65</v>
      </c>
      <c r="U17" s="36" t="s">
        <v>66</v>
      </c>
      <c r="V17" s="44" t="str">
        <f t="shared" ref="V17:V22" si="1">IF(AND(T17="Preventivo",U17="Automático"),"50%",IF(AND(T17="Preventivo",U17="Manual"),"40%",IF(AND(T17="Detectivo",U17="Automático"),"40%",IF(AND(T17="Detectivo",U17="Manual"),"30%",IF(AND(T17="Correctivo",U17="Automático"),"35%",IF(AND(T17="Correctivo",U17="Manual"),"25%",""))))))</f>
        <v>40%</v>
      </c>
      <c r="W17" s="63" t="s">
        <v>67</v>
      </c>
      <c r="X17" s="36" t="s">
        <v>68</v>
      </c>
      <c r="Y17" s="72" t="s">
        <v>69</v>
      </c>
      <c r="Z17" s="47">
        <f>IFERROR(IF(S17="Probabilidad",(I17-(+I17*V17)),IF(S17="Impacto",I17,"")),"")</f>
        <v>0.36</v>
      </c>
      <c r="AA17" s="48" t="str">
        <f t="shared" ref="AA17:AA22" si="2">IFERROR(IF(Z17="","",IF(Z17&lt;=0.2,"Muy Baja",IF(Z17&lt;=0.4,"Baja",IF(Z17&lt;=0.6,"Media",IF(Z17&lt;=0.8,"Alta","Muy Alta"))))),"")</f>
        <v>Baja</v>
      </c>
      <c r="AB17" s="47">
        <f t="shared" ref="AB17:AB22" si="3">+Z17</f>
        <v>0.36</v>
      </c>
      <c r="AC17" s="49" t="str">
        <f t="shared" ref="AC17:AC22" si="4">IFERROR(IF(AD17="","",IF(AD17&lt;=0.2,"Leve",IF(AD17&lt;=0.4,"Menor",IF(AD17&lt;=0.6,"Moderado",IF(AD17&lt;=0.8,"Mayor","Catastrófico"))))),"")</f>
        <v>Moderado</v>
      </c>
      <c r="AD17" s="47">
        <f>IFERROR(IF(S17="Impacto",(M17-(+M17*V17)),IF(S17="Probabilidad",M17,"")),"")</f>
        <v>0.6</v>
      </c>
      <c r="AE17" s="50" t="str">
        <f>+CONCATENATE(AA17, " - ", AC17)</f>
        <v>Baja - Moderado</v>
      </c>
      <c r="AF17" s="59" t="str">
        <f>+VLOOKUP(AE17,Datos!$J$4:$K$28,2,)</f>
        <v>MODERADO</v>
      </c>
      <c r="AG17" s="158" t="s">
        <v>70</v>
      </c>
      <c r="AH17" s="35"/>
      <c r="AI17" s="104" t="s">
        <v>71</v>
      </c>
      <c r="AJ17" s="107" t="s">
        <v>72</v>
      </c>
      <c r="AK17" s="110" t="s">
        <v>73</v>
      </c>
      <c r="AM17" s="189">
        <v>45544</v>
      </c>
      <c r="AN17" s="73" t="s">
        <v>74</v>
      </c>
      <c r="AO17" s="192" t="s">
        <v>75</v>
      </c>
      <c r="AP17" s="195" t="s">
        <v>76</v>
      </c>
      <c r="AQ17" s="195" t="s">
        <v>76</v>
      </c>
      <c r="AR17" s="40"/>
      <c r="AS17" s="198" t="s">
        <v>77</v>
      </c>
      <c r="AT17" s="201" t="s">
        <v>78</v>
      </c>
    </row>
    <row r="18" spans="1:46" ht="168.75" customHeight="1">
      <c r="A18" s="180"/>
      <c r="B18" s="141"/>
      <c r="C18" s="164"/>
      <c r="D18" s="164"/>
      <c r="E18" s="164"/>
      <c r="F18" s="136"/>
      <c r="G18" s="185"/>
      <c r="H18" s="172"/>
      <c r="I18" s="131"/>
      <c r="J18" s="177"/>
      <c r="K18" s="153"/>
      <c r="L18" s="172"/>
      <c r="M18" s="131"/>
      <c r="N18" s="156"/>
      <c r="O18" s="169"/>
      <c r="P18" s="2"/>
      <c r="Q18" s="34">
        <v>2</v>
      </c>
      <c r="R18" s="64" t="s">
        <v>79</v>
      </c>
      <c r="S18" s="66" t="str">
        <f t="shared" si="0"/>
        <v>Probabilidad</v>
      </c>
      <c r="T18" s="6" t="s">
        <v>80</v>
      </c>
      <c r="U18" s="6" t="s">
        <v>66</v>
      </c>
      <c r="V18" s="45" t="str">
        <f t="shared" si="1"/>
        <v>30%</v>
      </c>
      <c r="W18" s="69" t="s">
        <v>81</v>
      </c>
      <c r="X18" s="6" t="s">
        <v>68</v>
      </c>
      <c r="Y18" s="69" t="s">
        <v>82</v>
      </c>
      <c r="Z18" s="51">
        <f>IFERROR(IF(AND(S17="Probabilidad",S18="Probabilidad"),(AB17-(+AB17*V18)),IF(S18="Probabilidad",(I17-(+I17*V18)),IF(S18="Impacto",AB17,""))),"")</f>
        <v>0.252</v>
      </c>
      <c r="AA18" s="52" t="str">
        <f t="shared" si="2"/>
        <v>Baja</v>
      </c>
      <c r="AB18" s="51">
        <f t="shared" si="3"/>
        <v>0.252</v>
      </c>
      <c r="AC18" s="53" t="str">
        <f t="shared" si="4"/>
        <v>Moderado</v>
      </c>
      <c r="AD18" s="51">
        <f>IFERROR(IF(S18="Impacto",(M17-(+M17*V18)),IF(S18="Probabilidad",M17,"")),"")</f>
        <v>0.6</v>
      </c>
      <c r="AE18" s="54" t="str">
        <f>+CONCATENATE(AA18, " - ", AC18)</f>
        <v>Baja - Moderado</v>
      </c>
      <c r="AF18" s="60" t="str">
        <f>+VLOOKUP(AE18,Datos!$J$4:$K$28,2,)</f>
        <v>MODERADO</v>
      </c>
      <c r="AG18" s="159"/>
      <c r="AH18" s="2"/>
      <c r="AI18" s="105"/>
      <c r="AJ18" s="108"/>
      <c r="AK18" s="111"/>
      <c r="AM18" s="190"/>
      <c r="AN18" s="73" t="s">
        <v>83</v>
      </c>
      <c r="AO18" s="193"/>
      <c r="AP18" s="196"/>
      <c r="AQ18" s="196"/>
      <c r="AR18" s="40"/>
      <c r="AS18" s="199"/>
      <c r="AT18" s="201" t="s">
        <v>84</v>
      </c>
    </row>
    <row r="19" spans="1:46" ht="234" customHeight="1">
      <c r="A19" s="181"/>
      <c r="B19" s="142"/>
      <c r="C19" s="165"/>
      <c r="D19" s="165"/>
      <c r="E19" s="165"/>
      <c r="F19" s="137"/>
      <c r="G19" s="186"/>
      <c r="H19" s="173"/>
      <c r="I19" s="132"/>
      <c r="J19" s="177"/>
      <c r="K19" s="153"/>
      <c r="L19" s="173"/>
      <c r="M19" s="132"/>
      <c r="N19" s="156"/>
      <c r="O19" s="169"/>
      <c r="P19" s="2"/>
      <c r="Q19" s="8">
        <v>3</v>
      </c>
      <c r="R19" s="64" t="s">
        <v>85</v>
      </c>
      <c r="S19" s="66" t="str">
        <f t="shared" si="0"/>
        <v>Probabilidad</v>
      </c>
      <c r="T19" s="6" t="s">
        <v>80</v>
      </c>
      <c r="U19" s="6" t="s">
        <v>66</v>
      </c>
      <c r="V19" s="45" t="str">
        <f t="shared" si="1"/>
        <v>30%</v>
      </c>
      <c r="W19" s="10" t="s">
        <v>86</v>
      </c>
      <c r="X19" s="10" t="s">
        <v>87</v>
      </c>
      <c r="Y19" s="69" t="s">
        <v>88</v>
      </c>
      <c r="Z19" s="51">
        <f>IFERROR(IF(AND(S18="Probabilidad",S19="Probabilidad"),(AB18-(+AB18*V19)),IF(S19="Probabilidad",(I17-(+I17*V19)),IF(S19="Impacto",AB18,""))),"")</f>
        <v>0.1764</v>
      </c>
      <c r="AA19" s="52" t="str">
        <f t="shared" si="2"/>
        <v>Muy Baja</v>
      </c>
      <c r="AB19" s="51">
        <f t="shared" si="3"/>
        <v>0.1764</v>
      </c>
      <c r="AC19" s="53" t="str">
        <f t="shared" si="4"/>
        <v>Moderado</v>
      </c>
      <c r="AD19" s="51">
        <f>IFERROR(IF(AND(S18="Impacto",S18="Impacto"),(AD18-(+AD18*V19)),IF(S19="Impacto",(M17-(+M17*V19)),IF(S19="Probabilidad",AD18,""))),"")</f>
        <v>0.6</v>
      </c>
      <c r="AE19" s="54" t="str">
        <f t="shared" ref="AE19:AE20" si="5">+CONCATENATE(AA19, " - ", AC19)</f>
        <v>Muy Baja - Moderado</v>
      </c>
      <c r="AF19" s="60" t="str">
        <f>+VLOOKUP(AE19,Datos!$J$4:$K$28,2,)</f>
        <v>MODERADO</v>
      </c>
      <c r="AG19" s="160"/>
      <c r="AH19" s="2"/>
      <c r="AI19" s="105"/>
      <c r="AJ19" s="108"/>
      <c r="AK19" s="111"/>
      <c r="AM19" s="190"/>
      <c r="AN19" s="74" t="s">
        <v>89</v>
      </c>
      <c r="AO19" s="193"/>
      <c r="AP19" s="196"/>
      <c r="AQ19" s="196"/>
      <c r="AR19" s="39"/>
      <c r="AS19" s="199"/>
      <c r="AT19" s="201" t="s">
        <v>90</v>
      </c>
    </row>
    <row r="20" spans="1:46" ht="306.75" customHeight="1">
      <c r="A20" s="182"/>
      <c r="B20" s="143"/>
      <c r="C20" s="166"/>
      <c r="D20" s="166"/>
      <c r="E20" s="166"/>
      <c r="F20" s="138"/>
      <c r="G20" s="187"/>
      <c r="H20" s="174"/>
      <c r="I20" s="133"/>
      <c r="J20" s="177"/>
      <c r="K20" s="153"/>
      <c r="L20" s="174"/>
      <c r="M20" s="133"/>
      <c r="N20" s="156"/>
      <c r="O20" s="169"/>
      <c r="P20" s="2"/>
      <c r="Q20" s="62">
        <v>4</v>
      </c>
      <c r="R20" s="64" t="s">
        <v>91</v>
      </c>
      <c r="S20" s="66" t="str">
        <f t="shared" si="0"/>
        <v>Impacto</v>
      </c>
      <c r="T20" s="6" t="s">
        <v>92</v>
      </c>
      <c r="U20" s="6" t="s">
        <v>66</v>
      </c>
      <c r="V20" s="45" t="str">
        <f t="shared" si="1"/>
        <v>25%</v>
      </c>
      <c r="W20" s="69" t="s">
        <v>93</v>
      </c>
      <c r="X20" s="10" t="s">
        <v>94</v>
      </c>
      <c r="Y20" s="10" t="s">
        <v>95</v>
      </c>
      <c r="Z20" s="51">
        <f>IFERROR(IF(AND(S19="Probabilidad",S20="Probabilidad"),(AB19-(+AB19*V20)),IF(S20="Probabilidad",(I17-(+I17*V20)),IF(S20="Impacto",AB19,""))),"")</f>
        <v>0.1764</v>
      </c>
      <c r="AA20" s="52" t="str">
        <f t="shared" si="2"/>
        <v>Muy Baja</v>
      </c>
      <c r="AB20" s="51">
        <f t="shared" si="3"/>
        <v>0.1764</v>
      </c>
      <c r="AC20" s="53" t="str">
        <f t="shared" si="4"/>
        <v>Moderado</v>
      </c>
      <c r="AD20" s="51">
        <f>IFERROR(IF(AND(S18="Impacto",S18="Impacto"),(AD19-(+AD19*V20)),IF(S20="Impacto",(M17-(+M17*V20)),IF(S20="Probabilidad",AD19,""))),"")</f>
        <v>0.44999999999999996</v>
      </c>
      <c r="AE20" s="54" t="str">
        <f t="shared" si="5"/>
        <v>Muy Baja - Moderado</v>
      </c>
      <c r="AF20" s="60" t="str">
        <f>+VLOOKUP(AE20,Datos!$J$4:$K$28,2,)</f>
        <v>MODERADO</v>
      </c>
      <c r="AG20" s="161"/>
      <c r="AH20" s="2"/>
      <c r="AI20" s="105"/>
      <c r="AJ20" s="108"/>
      <c r="AK20" s="111"/>
      <c r="AM20" s="190"/>
      <c r="AN20" s="75" t="s">
        <v>96</v>
      </c>
      <c r="AO20" s="193"/>
      <c r="AP20" s="196"/>
      <c r="AQ20" s="196"/>
      <c r="AR20" s="39"/>
      <c r="AS20" s="199"/>
      <c r="AT20" s="201" t="s">
        <v>97</v>
      </c>
    </row>
    <row r="21" spans="1:46" ht="306.75" customHeight="1">
      <c r="A21" s="182"/>
      <c r="B21" s="143"/>
      <c r="C21" s="166"/>
      <c r="D21" s="166"/>
      <c r="E21" s="166"/>
      <c r="F21" s="138"/>
      <c r="G21" s="187"/>
      <c r="H21" s="174"/>
      <c r="I21" s="133"/>
      <c r="J21" s="177"/>
      <c r="K21" s="153"/>
      <c r="L21" s="174"/>
      <c r="M21" s="133"/>
      <c r="N21" s="156"/>
      <c r="O21" s="169"/>
      <c r="P21" s="66" t="str">
        <f t="shared" ref="P21" si="6">IF(OR(Q21="Preventivo",Q21="Detectivo"),"Probabilidad",IF(Q21="Correctivo","Impacto",""))</f>
        <v/>
      </c>
      <c r="Q21" s="62">
        <v>5</v>
      </c>
      <c r="R21" s="64" t="s">
        <v>98</v>
      </c>
      <c r="S21" s="66" t="str">
        <f t="shared" ref="S21" si="7">IF(OR(T21="Preventivo",T21="Detectivo"),"Probabilidad",IF(T21="Correctivo","Impacto",""))</f>
        <v>Impacto</v>
      </c>
      <c r="T21" s="6" t="s">
        <v>92</v>
      </c>
      <c r="U21" s="6" t="s">
        <v>66</v>
      </c>
      <c r="V21" s="45" t="str">
        <f t="shared" ref="V21" si="8">IF(AND(T21="Preventivo",U21="Automático"),"50%",IF(AND(T21="Preventivo",U21="Manual"),"40%",IF(AND(T21="Detectivo",U21="Automático"),"40%",IF(AND(T21="Detectivo",U21="Manual"),"30%",IF(AND(T21="Correctivo",U21="Automático"),"35%",IF(AND(T21="Correctivo",U21="Manual"),"25%",""))))))</f>
        <v>25%</v>
      </c>
      <c r="W21" s="70" t="s">
        <v>99</v>
      </c>
      <c r="X21" s="10" t="s">
        <v>100</v>
      </c>
      <c r="Y21" s="10" t="s">
        <v>101</v>
      </c>
      <c r="Z21" s="51">
        <f>IFERROR(IF(AND(S20="Probabilidad",S21="Probabilidad"),(AB20-(+AB20*V21)),IF(S21="Probabilidad",(I18-(+I18*V21)),IF(S21="Impacto",AB20,""))),"")</f>
        <v>0.1764</v>
      </c>
      <c r="AA21" s="52" t="str">
        <f t="shared" ref="AA21" si="9">IFERROR(IF(Z21="","",IF(Z21&lt;=0.2,"Muy Baja",IF(Z21&lt;=0.4,"Baja",IF(Z21&lt;=0.6,"Media",IF(Z21&lt;=0.8,"Alta","Muy Alta"))))),"")</f>
        <v>Muy Baja</v>
      </c>
      <c r="AB21" s="51">
        <f t="shared" ref="AB21" si="10">+Z21</f>
        <v>0.1764</v>
      </c>
      <c r="AC21" s="53" t="str">
        <f t="shared" ref="AC21" si="11">IFERROR(IF(AD21="","",IF(AD21&lt;=0.2,"Leve",IF(AD21&lt;=0.4,"Menor",IF(AD21&lt;=0.6,"Moderado",IF(AD21&lt;=0.8,"Mayor","Catastrófico"))))),"")</f>
        <v>Menor</v>
      </c>
      <c r="AD21" s="51">
        <f>IFERROR(IF(AND(S20="Impacto",S20="Impacto"),(AD20-(+AD20*V21)),IF(S21="Impacto",(M17-(+M17*V21)),IF(S21="Probabilidad",AD20,""))),"")</f>
        <v>0.33749999999999997</v>
      </c>
      <c r="AE21" s="54" t="str">
        <f t="shared" ref="AE21" si="12">+CONCATENATE(AA21, " - ", AC21)</f>
        <v>Muy Baja - Menor</v>
      </c>
      <c r="AF21" s="60" t="str">
        <f>+VLOOKUP(AE21,Datos!$J$4:$K$28,2,)</f>
        <v>BAJO</v>
      </c>
      <c r="AG21" s="161"/>
      <c r="AH21" s="66" t="str">
        <f t="shared" ref="AH21" si="13">IF(OR(AI21="Preventivo",AI21="Detectivo"),"Probabilidad",IF(AI21="Correctivo","Impacto",""))</f>
        <v/>
      </c>
      <c r="AI21" s="105"/>
      <c r="AJ21" s="108"/>
      <c r="AK21" s="111"/>
      <c r="AL21" s="66" t="str">
        <f t="shared" ref="AL21" si="14">IF(OR(AM21="Preventivo",AM21="Detectivo"),"Probabilidad",IF(AM21="Correctivo","Impacto",""))</f>
        <v/>
      </c>
      <c r="AM21" s="190"/>
      <c r="AN21" s="75" t="s">
        <v>102</v>
      </c>
      <c r="AO21" s="193"/>
      <c r="AP21" s="196"/>
      <c r="AQ21" s="196"/>
      <c r="AR21" s="66"/>
      <c r="AS21" s="199"/>
      <c r="AT21" s="201" t="s">
        <v>103</v>
      </c>
    </row>
    <row r="22" spans="1:46" ht="187.5" customHeight="1">
      <c r="A22" s="183"/>
      <c r="B22" s="144"/>
      <c r="C22" s="167"/>
      <c r="D22" s="167"/>
      <c r="E22" s="167"/>
      <c r="F22" s="139"/>
      <c r="G22" s="188"/>
      <c r="H22" s="175"/>
      <c r="I22" s="134"/>
      <c r="J22" s="178"/>
      <c r="K22" s="154"/>
      <c r="L22" s="175"/>
      <c r="M22" s="134"/>
      <c r="N22" s="157"/>
      <c r="O22" s="170"/>
      <c r="P22" s="37"/>
      <c r="Q22" s="9">
        <v>6</v>
      </c>
      <c r="R22" s="68" t="s">
        <v>104</v>
      </c>
      <c r="S22" s="67" t="str">
        <f t="shared" si="0"/>
        <v>Impacto</v>
      </c>
      <c r="T22" s="22" t="s">
        <v>92</v>
      </c>
      <c r="U22" s="22" t="s">
        <v>66</v>
      </c>
      <c r="V22" s="46" t="str">
        <f t="shared" si="1"/>
        <v>25%</v>
      </c>
      <c r="W22" s="10" t="s">
        <v>86</v>
      </c>
      <c r="X22" s="23" t="s">
        <v>105</v>
      </c>
      <c r="Y22" s="71" t="s">
        <v>106</v>
      </c>
      <c r="Z22" s="55">
        <f>IFERROR(IF(AND(S20="Probabilidad",S22="Probabilidad"),(AB20-(+AB20*V22)),IF(S22="Probabilidad",(I17-(+I17*V22)),IF(S22="Impacto",AB20,""))),"")</f>
        <v>0.1764</v>
      </c>
      <c r="AA22" s="56" t="str">
        <f t="shared" si="2"/>
        <v>Muy Baja</v>
      </c>
      <c r="AB22" s="55">
        <f t="shared" si="3"/>
        <v>0.1764</v>
      </c>
      <c r="AC22" s="57" t="str">
        <f t="shared" si="4"/>
        <v>Menor</v>
      </c>
      <c r="AD22" s="55">
        <f>IFERROR(IF(AND(S22="Impacto",S22="Impacto"),(AD21-(+AD21*V22)),IF(S22="Impacto",(M17-(+M17*V22)),IF(S22="Probabilidad",AD21,""))),"")</f>
        <v>0.25312499999999999</v>
      </c>
      <c r="AE22" s="58" t="str">
        <f t="shared" ref="AE22" si="15">+CONCATENATE(AA22, " - ", AC22)</f>
        <v>Muy Baja - Menor</v>
      </c>
      <c r="AF22" s="61" t="str">
        <f>+VLOOKUP(AE22,Datos!$J$4:$K$28,2,)</f>
        <v>BAJO</v>
      </c>
      <c r="AG22" s="162"/>
      <c r="AH22" s="2"/>
      <c r="AI22" s="106"/>
      <c r="AJ22" s="109"/>
      <c r="AK22" s="112"/>
      <c r="AM22" s="191"/>
      <c r="AN22" s="73" t="s">
        <v>107</v>
      </c>
      <c r="AO22" s="194"/>
      <c r="AP22" s="197"/>
      <c r="AQ22" s="197"/>
      <c r="AR22" s="39"/>
      <c r="AS22" s="199"/>
      <c r="AT22" s="200" t="s">
        <v>108</v>
      </c>
    </row>
    <row r="23" spans="1:46">
      <c r="P23" s="2"/>
      <c r="AR23" s="39"/>
    </row>
    <row r="24" spans="1:46">
      <c r="P24" s="2"/>
    </row>
    <row r="25" spans="1:46">
      <c r="P25" s="2"/>
    </row>
    <row r="26" spans="1:46">
      <c r="P26" s="2"/>
    </row>
    <row r="27" spans="1:46">
      <c r="P27" s="2"/>
    </row>
    <row r="28" spans="1:46">
      <c r="P28" s="2"/>
    </row>
    <row r="29" spans="1:46">
      <c r="P29" s="2"/>
    </row>
    <row r="30" spans="1:46">
      <c r="P30" s="2"/>
    </row>
    <row r="31" spans="1:46">
      <c r="P31" s="2"/>
    </row>
    <row r="32" spans="1:46">
      <c r="P32" s="2"/>
    </row>
  </sheetData>
  <mergeCells count="48">
    <mergeCell ref="AM14:AQ15"/>
    <mergeCell ref="AS14:AT15"/>
    <mergeCell ref="AM17:AM22"/>
    <mergeCell ref="AO17:AO22"/>
    <mergeCell ref="AP17:AP22"/>
    <mergeCell ref="AQ17:AQ22"/>
    <mergeCell ref="AS17:AS22"/>
    <mergeCell ref="K17:K22"/>
    <mergeCell ref="N17:N22"/>
    <mergeCell ref="AG17:AG22"/>
    <mergeCell ref="E17:E22"/>
    <mergeCell ref="A12:C12"/>
    <mergeCell ref="D12:M12"/>
    <mergeCell ref="O17:O22"/>
    <mergeCell ref="L17:L22"/>
    <mergeCell ref="J17:J22"/>
    <mergeCell ref="A17:A22"/>
    <mergeCell ref="C17:C22"/>
    <mergeCell ref="D17:D22"/>
    <mergeCell ref="G17:G22"/>
    <mergeCell ref="H17:H22"/>
    <mergeCell ref="I17:I22"/>
    <mergeCell ref="AI14:AK15"/>
    <mergeCell ref="AI17:AI22"/>
    <mergeCell ref="AJ17:AJ22"/>
    <mergeCell ref="AK17:AK22"/>
    <mergeCell ref="A1:B8"/>
    <mergeCell ref="A14:O15"/>
    <mergeCell ref="Q14:AG14"/>
    <mergeCell ref="Z15:AG15"/>
    <mergeCell ref="T15:Y15"/>
    <mergeCell ref="M17:M22"/>
    <mergeCell ref="F17:F22"/>
    <mergeCell ref="B17:B22"/>
    <mergeCell ref="A10:C10"/>
    <mergeCell ref="D10:M10"/>
    <mergeCell ref="A11:C11"/>
    <mergeCell ref="D11:M11"/>
    <mergeCell ref="C5:AP8"/>
    <mergeCell ref="AQ5:AR6"/>
    <mergeCell ref="AS5:AT6"/>
    <mergeCell ref="AQ7:AR8"/>
    <mergeCell ref="AS7:AT8"/>
    <mergeCell ref="C1:AP4"/>
    <mergeCell ref="AQ1:AR2"/>
    <mergeCell ref="AS1:AT2"/>
    <mergeCell ref="AQ3:AR4"/>
    <mergeCell ref="AS3:AT4"/>
  </mergeCells>
  <conditionalFormatting sqref="H17:H20 H22">
    <cfRule type="cellIs" dxfId="27" priority="173" operator="equal">
      <formula>"Muy Alta"</formula>
    </cfRule>
    <cfRule type="cellIs" dxfId="26" priority="174" operator="equal">
      <formula>"Alta"</formula>
    </cfRule>
    <cfRule type="cellIs" dxfId="25" priority="175" operator="equal">
      <formula>"Media"</formula>
    </cfRule>
    <cfRule type="cellIs" dxfId="24" priority="176" operator="equal">
      <formula>"Muy Baja"</formula>
    </cfRule>
    <cfRule type="cellIs" dxfId="23" priority="177" operator="equal">
      <formula>"Baja"</formula>
    </cfRule>
  </conditionalFormatting>
  <conditionalFormatting sqref="L17:L20 L22">
    <cfRule type="cellIs" dxfId="22" priority="166" operator="equal">
      <formula>"Leve"</formula>
    </cfRule>
    <cfRule type="cellIs" dxfId="21" priority="167" operator="equal">
      <formula>"Catastrófico"</formula>
    </cfRule>
    <cfRule type="cellIs" dxfId="20" priority="168" operator="equal">
      <formula>"Mayor"</formula>
    </cfRule>
    <cfRule type="cellIs" dxfId="19" priority="169" operator="equal">
      <formula>"Moderado"</formula>
    </cfRule>
    <cfRule type="cellIs" dxfId="18" priority="171" operator="equal">
      <formula>"Menor"</formula>
    </cfRule>
  </conditionalFormatting>
  <conditionalFormatting sqref="O17:O20 O22">
    <cfRule type="cellIs" dxfId="17" priority="160" operator="equal">
      <formula>"EXTREMO"</formula>
    </cfRule>
    <cfRule type="cellIs" dxfId="16" priority="161" operator="equal">
      <formula>"ALTO"</formula>
    </cfRule>
    <cfRule type="cellIs" dxfId="15" priority="163" operator="equal">
      <formula>"BAJO"</formula>
    </cfRule>
    <cfRule type="cellIs" dxfId="14" priority="164" operator="equal">
      <formula>"MODERADO"</formula>
    </cfRule>
  </conditionalFormatting>
  <conditionalFormatting sqref="AA17:AA22">
    <cfRule type="cellIs" dxfId="13" priority="155" stopIfTrue="1" operator="equal">
      <formula>"Muy Baja"</formula>
    </cfRule>
    <cfRule type="cellIs" dxfId="12" priority="156" operator="equal">
      <formula>"Baja"</formula>
    </cfRule>
    <cfRule type="cellIs" dxfId="11" priority="157" operator="equal">
      <formula>"Media"</formula>
    </cfRule>
    <cfRule type="cellIs" dxfId="10" priority="158" operator="equal">
      <formula>"Muy Alta"</formula>
    </cfRule>
    <cfRule type="cellIs" dxfId="9" priority="159" operator="equal">
      <formula>"Alta"</formula>
    </cfRule>
  </conditionalFormatting>
  <conditionalFormatting sqref="AC17:AC22">
    <cfRule type="cellIs" dxfId="8" priority="150" operator="equal">
      <formula>"Catastrófico"</formula>
    </cfRule>
    <cfRule type="cellIs" dxfId="7" priority="151" operator="equal">
      <formula>"Mayor"</formula>
    </cfRule>
    <cfRule type="cellIs" dxfId="6" priority="152" operator="equal">
      <formula>"Moderado"</formula>
    </cfRule>
    <cfRule type="cellIs" dxfId="5" priority="153" operator="equal">
      <formula>"Menor"</formula>
    </cfRule>
    <cfRule type="cellIs" dxfId="4" priority="154" operator="equal">
      <formula>"Leve"</formula>
    </cfRule>
  </conditionalFormatting>
  <conditionalFormatting sqref="AF17:AF22">
    <cfRule type="cellIs" dxfId="3" priority="146" operator="equal">
      <formula>"EXTREMO"</formula>
    </cfRule>
    <cfRule type="cellIs" dxfId="2" priority="147" operator="equal">
      <formula>"ALTO"</formula>
    </cfRule>
    <cfRule type="cellIs" dxfId="1" priority="148" operator="equal">
      <formula>"BAJO"</formula>
    </cfRule>
    <cfRule type="cellIs" dxfId="0" priority="149" operator="equal">
      <formula>"MODERADO"</formula>
    </cfRule>
  </conditionalFormatting>
  <pageMargins left="0.70866141732283472" right="0.70866141732283472" top="0.74803149606299213" bottom="0.74803149606299213" header="0.31496062992125984" footer="0.31496062992125984"/>
  <pageSetup paperSize="41" scale="54" fitToWidth="3" fitToHeight="3" orientation="landscape" r:id="rId1"/>
  <colBreaks count="1" manualBreakCount="1">
    <brk id="16" max="23" man="1"/>
  </colBreaks>
  <ignoredErrors>
    <ignoredError sqref="O17 M17 L19:M19" evalError="1"/>
  </ignoredErrors>
  <drawing r:id="rId2"/>
  <legacyDrawing r:id="rId3"/>
  <extLst>
    <ext xmlns:x14="http://schemas.microsoft.com/office/spreadsheetml/2009/9/main" uri="{CCE6A557-97BC-4b89-ADB6-D9C93CAAB3DF}">
      <x14:dataValidations xmlns:xm="http://schemas.microsoft.com/office/excel/2006/main" disablePrompts="1" count="4">
        <x14:dataValidation type="list" allowBlank="1" showInputMessage="1" showErrorMessage="1" xr:uid="{00000000-0002-0000-0000-000000000000}">
          <x14:formula1>
            <xm:f>Datos!$A$4:$A$6</xm:f>
          </x14:formula1>
          <xm:sqref>B17:B20 B22</xm:sqref>
        </x14:dataValidation>
        <x14:dataValidation type="list" allowBlank="1" showInputMessage="1" showErrorMessage="1" xr:uid="{00000000-0002-0000-0000-000001000000}">
          <x14:formula1>
            <xm:f>Datos!$O$3:$O$15</xm:f>
          </x14:formula1>
          <xm:sqref>J17:J20 J22</xm:sqref>
        </x14:dataValidation>
        <x14:dataValidation type="list" allowBlank="1" showInputMessage="1" showErrorMessage="1" xr:uid="{00000000-0002-0000-0000-000002000000}">
          <x14:formula1>
            <xm:f>Datos!$P$19:$P$22</xm:f>
          </x14:formula1>
          <xm:sqref>T17:T22</xm:sqref>
        </x14:dataValidation>
        <x14:dataValidation type="list" allowBlank="1" showInputMessage="1" showErrorMessage="1" xr:uid="{00000000-0002-0000-0000-000003000000}">
          <x14:formula1>
            <xm:f>Datos!$P$25:$P$26</xm:f>
          </x14:formula1>
          <xm:sqref>U17:U22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Q28"/>
  <sheetViews>
    <sheetView topLeftCell="K1" zoomScale="120" zoomScaleNormal="120" workbookViewId="0">
      <selection activeCell="Q15" sqref="Q15"/>
    </sheetView>
  </sheetViews>
  <sheetFormatPr defaultColWidth="10.7109375" defaultRowHeight="15"/>
  <cols>
    <col min="7" max="7" width="14.85546875" customWidth="1"/>
    <col min="10" max="10" width="33" customWidth="1"/>
    <col min="15" max="15" width="81.42578125" customWidth="1"/>
  </cols>
  <sheetData>
    <row r="3" spans="1:17">
      <c r="A3" s="26" t="s">
        <v>109</v>
      </c>
      <c r="D3" t="s">
        <v>110</v>
      </c>
      <c r="G3" t="s">
        <v>111</v>
      </c>
      <c r="J3" t="s">
        <v>112</v>
      </c>
      <c r="O3" t="s">
        <v>113</v>
      </c>
    </row>
    <row r="4" spans="1:17">
      <c r="A4" t="s">
        <v>114</v>
      </c>
      <c r="D4" t="s">
        <v>115</v>
      </c>
      <c r="E4" s="25">
        <v>0.2</v>
      </c>
      <c r="G4" t="s">
        <v>116</v>
      </c>
      <c r="H4" s="25">
        <v>0.2</v>
      </c>
      <c r="J4" t="s">
        <v>117</v>
      </c>
      <c r="K4" t="s">
        <v>118</v>
      </c>
      <c r="O4" t="s">
        <v>119</v>
      </c>
      <c r="P4" s="3" t="s">
        <v>120</v>
      </c>
      <c r="Q4" s="28">
        <v>0.2</v>
      </c>
    </row>
    <row r="5" spans="1:17">
      <c r="A5" t="s">
        <v>59</v>
      </c>
      <c r="D5" t="s">
        <v>121</v>
      </c>
      <c r="E5" s="25">
        <v>0.4</v>
      </c>
      <c r="G5" t="s">
        <v>122</v>
      </c>
      <c r="H5" s="25">
        <v>0.4</v>
      </c>
      <c r="J5" t="s">
        <v>123</v>
      </c>
      <c r="K5" t="s">
        <v>118</v>
      </c>
      <c r="O5" s="27" t="s">
        <v>124</v>
      </c>
      <c r="P5" s="3" t="s">
        <v>125</v>
      </c>
      <c r="Q5" s="28">
        <v>0.4</v>
      </c>
    </row>
    <row r="6" spans="1:17">
      <c r="A6" t="s">
        <v>126</v>
      </c>
      <c r="D6" t="s">
        <v>127</v>
      </c>
      <c r="E6" s="25">
        <v>0.6</v>
      </c>
      <c r="G6" t="s">
        <v>128</v>
      </c>
      <c r="H6" s="25">
        <v>0.6</v>
      </c>
      <c r="J6" t="s">
        <v>129</v>
      </c>
      <c r="K6" t="s">
        <v>128</v>
      </c>
      <c r="O6" t="s">
        <v>130</v>
      </c>
      <c r="P6" s="3" t="s">
        <v>131</v>
      </c>
      <c r="Q6" s="28">
        <v>0.6</v>
      </c>
    </row>
    <row r="7" spans="1:17">
      <c r="D7" t="s">
        <v>132</v>
      </c>
      <c r="E7" s="25">
        <v>0.8</v>
      </c>
      <c r="G7" t="s">
        <v>133</v>
      </c>
      <c r="H7" s="25">
        <v>0.8</v>
      </c>
      <c r="J7" t="s">
        <v>134</v>
      </c>
      <c r="K7" t="s">
        <v>135</v>
      </c>
      <c r="O7" t="s">
        <v>136</v>
      </c>
      <c r="P7" s="3" t="s">
        <v>137</v>
      </c>
      <c r="Q7" s="28">
        <v>0.8</v>
      </c>
    </row>
    <row r="8" spans="1:17">
      <c r="D8" t="s">
        <v>138</v>
      </c>
      <c r="E8" s="25">
        <v>1</v>
      </c>
      <c r="G8" t="s">
        <v>139</v>
      </c>
      <c r="H8" s="25">
        <v>1</v>
      </c>
      <c r="J8" t="s">
        <v>140</v>
      </c>
      <c r="K8" t="s">
        <v>141</v>
      </c>
      <c r="O8" t="s">
        <v>142</v>
      </c>
      <c r="P8" s="3" t="s">
        <v>143</v>
      </c>
      <c r="Q8" s="28">
        <v>1</v>
      </c>
    </row>
    <row r="9" spans="1:17">
      <c r="J9" t="s">
        <v>144</v>
      </c>
      <c r="K9" t="s">
        <v>118</v>
      </c>
    </row>
    <row r="10" spans="1:17">
      <c r="J10" t="s">
        <v>145</v>
      </c>
      <c r="K10" t="s">
        <v>128</v>
      </c>
      <c r="O10" t="s">
        <v>146</v>
      </c>
    </row>
    <row r="11" spans="1:17">
      <c r="J11" t="s">
        <v>147</v>
      </c>
      <c r="K11" t="s">
        <v>128</v>
      </c>
      <c r="O11" t="s">
        <v>148</v>
      </c>
      <c r="P11" s="3" t="s">
        <v>120</v>
      </c>
      <c r="Q11" s="28">
        <v>0.2</v>
      </c>
    </row>
    <row r="12" spans="1:17" ht="30.75" customHeight="1">
      <c r="J12" t="s">
        <v>149</v>
      </c>
      <c r="K12" t="s">
        <v>135</v>
      </c>
      <c r="O12" s="27" t="s">
        <v>150</v>
      </c>
      <c r="P12" s="3" t="s">
        <v>125</v>
      </c>
      <c r="Q12" s="28">
        <v>0.4</v>
      </c>
    </row>
    <row r="13" spans="1:17" ht="30">
      <c r="J13" t="s">
        <v>151</v>
      </c>
      <c r="K13" t="s">
        <v>141</v>
      </c>
      <c r="O13" s="27" t="s">
        <v>63</v>
      </c>
      <c r="P13" s="3" t="s">
        <v>131</v>
      </c>
      <c r="Q13" s="28">
        <v>0.6</v>
      </c>
    </row>
    <row r="14" spans="1:17" ht="30">
      <c r="J14" t="s">
        <v>152</v>
      </c>
      <c r="K14" t="s">
        <v>128</v>
      </c>
      <c r="O14" s="27" t="s">
        <v>153</v>
      </c>
      <c r="P14" s="3" t="s">
        <v>137</v>
      </c>
      <c r="Q14" s="28">
        <v>0.8</v>
      </c>
    </row>
    <row r="15" spans="1:17" ht="30">
      <c r="J15" t="s">
        <v>154</v>
      </c>
      <c r="K15" t="s">
        <v>128</v>
      </c>
      <c r="O15" s="27" t="s">
        <v>155</v>
      </c>
      <c r="P15" s="3" t="s">
        <v>143</v>
      </c>
      <c r="Q15" s="28">
        <v>1</v>
      </c>
    </row>
    <row r="16" spans="1:17">
      <c r="J16" t="s">
        <v>156</v>
      </c>
      <c r="K16" t="s">
        <v>128</v>
      </c>
    </row>
    <row r="17" spans="10:16">
      <c r="J17" t="s">
        <v>157</v>
      </c>
      <c r="K17" t="s">
        <v>135</v>
      </c>
    </row>
    <row r="18" spans="10:16">
      <c r="J18" t="s">
        <v>158</v>
      </c>
      <c r="K18" t="s">
        <v>141</v>
      </c>
    </row>
    <row r="19" spans="10:16">
      <c r="J19" t="s">
        <v>159</v>
      </c>
      <c r="K19" t="s">
        <v>128</v>
      </c>
      <c r="P19" t="s">
        <v>160</v>
      </c>
    </row>
    <row r="20" spans="10:16">
      <c r="J20" t="s">
        <v>161</v>
      </c>
      <c r="K20" t="s">
        <v>128</v>
      </c>
      <c r="P20" t="s">
        <v>65</v>
      </c>
    </row>
    <row r="21" spans="10:16">
      <c r="J21" t="s">
        <v>162</v>
      </c>
      <c r="K21" t="s">
        <v>135</v>
      </c>
      <c r="P21" t="s">
        <v>80</v>
      </c>
    </row>
    <row r="22" spans="10:16">
      <c r="J22" t="s">
        <v>163</v>
      </c>
      <c r="K22" t="s">
        <v>135</v>
      </c>
      <c r="P22" t="s">
        <v>92</v>
      </c>
    </row>
    <row r="23" spans="10:16">
      <c r="J23" t="s">
        <v>164</v>
      </c>
      <c r="K23" t="s">
        <v>141</v>
      </c>
    </row>
    <row r="24" spans="10:16">
      <c r="J24" t="s">
        <v>165</v>
      </c>
      <c r="K24" t="s">
        <v>135</v>
      </c>
      <c r="P24" t="s">
        <v>166</v>
      </c>
    </row>
    <row r="25" spans="10:16">
      <c r="J25" t="s">
        <v>167</v>
      </c>
      <c r="K25" t="s">
        <v>135</v>
      </c>
      <c r="P25" t="s">
        <v>168</v>
      </c>
    </row>
    <row r="26" spans="10:16">
      <c r="J26" t="s">
        <v>169</v>
      </c>
      <c r="K26" t="s">
        <v>135</v>
      </c>
      <c r="P26" t="s">
        <v>66</v>
      </c>
    </row>
    <row r="27" spans="10:16">
      <c r="J27" t="s">
        <v>170</v>
      </c>
      <c r="K27" t="s">
        <v>135</v>
      </c>
    </row>
    <row r="28" spans="10:16">
      <c r="J28" t="s">
        <v>171</v>
      </c>
      <c r="K28" t="s">
        <v>141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C36" sqref="C36"/>
    </sheetView>
  </sheetViews>
  <sheetFormatPr defaultColWidth="10.710937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E1EA66CDFBEB943AC5D941CA9D16E43" ma:contentTypeVersion="14" ma:contentTypeDescription="Crear nuevo documento." ma:contentTypeScope="" ma:versionID="7002677efe90d45c96713576204f8faf">
  <xsd:schema xmlns:xsd="http://www.w3.org/2001/XMLSchema" xmlns:xs="http://www.w3.org/2001/XMLSchema" xmlns:p="http://schemas.microsoft.com/office/2006/metadata/properties" xmlns:ns2="4bc649f1-e7f9-468c-8412-068dfd45bb2d" xmlns:ns3="88415ba3-4c0e-4d95-9566-b4e76717e711" targetNamespace="http://schemas.microsoft.com/office/2006/metadata/properties" ma:root="true" ma:fieldsID="8fd5d08952aaf2c019c54f619c8d58b1" ns2:_="" ns3:_="">
    <xsd:import namespace="4bc649f1-e7f9-468c-8412-068dfd45bb2d"/>
    <xsd:import namespace="88415ba3-4c0e-4d95-9566-b4e76717e71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c649f1-e7f9-468c-8412-068dfd45bb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be2b3a10-215b-4d32-87ea-2342d4792acb"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8415ba3-4c0e-4d95-9566-b4e76717e711"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e87e9c04-9322-4f02-85cd-322a08f0d447}" ma:internalName="TaxCatchAll" ma:showField="CatchAllData" ma:web="88415ba3-4c0e-4d95-9566-b4e76717e7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bc649f1-e7f9-468c-8412-068dfd45bb2d">
      <Terms xmlns="http://schemas.microsoft.com/office/infopath/2007/PartnerControls"/>
    </lcf76f155ced4ddcb4097134ff3c332f>
    <TaxCatchAll xmlns="88415ba3-4c0e-4d95-9566-b4e76717e711" xsi:nil="true"/>
  </documentManagement>
</p:properties>
</file>

<file path=customXml/itemProps1.xml><?xml version="1.0" encoding="utf-8"?>
<ds:datastoreItem xmlns:ds="http://schemas.openxmlformats.org/officeDocument/2006/customXml" ds:itemID="{88831EF8-06A1-480A-ADFE-7060C8C74A1D}"/>
</file>

<file path=customXml/itemProps2.xml><?xml version="1.0" encoding="utf-8"?>
<ds:datastoreItem xmlns:ds="http://schemas.openxmlformats.org/officeDocument/2006/customXml" ds:itemID="{98FC021E-0BC4-417A-9CAC-CD8EB3FAE6A2}"/>
</file>

<file path=customXml/itemProps3.xml><?xml version="1.0" encoding="utf-8"?>
<ds:datastoreItem xmlns:ds="http://schemas.openxmlformats.org/officeDocument/2006/customXml" ds:itemID="{88D1DBA3-D1D5-4E21-B83E-43B61B3E00E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Willington Granados Herrera</dc:creator>
  <cp:keywords/>
  <dc:description/>
  <cp:lastModifiedBy>Carlos Andres Guerra Jimenez</cp:lastModifiedBy>
  <cp:revision/>
  <dcterms:created xsi:type="dcterms:W3CDTF">2021-05-10T15:52:34Z</dcterms:created>
  <dcterms:modified xsi:type="dcterms:W3CDTF">2024-09-19T19:59:48Z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0x010100BE1EA66CDFBEB943AC5D941CA9D16E43</vt:lpwstr>
  </property>
  <property fmtid="{D5CDD505-2E9C-101B-9397-08002B2CF9AE}" pid="3" name="MediaServiceImageTags">
    <vt:lpwstr/>
  </property>
</Properties>
</file>